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P:\schvalování žádanek Dg\"/>
    </mc:Choice>
  </mc:AlternateContent>
  <xr:revisionPtr revIDLastSave="0" documentId="13_ncr:1_{3B87CD1C-90B7-4543-8345-7159B254B040}" xr6:coauthVersionLast="36" xr6:coauthVersionMax="36" xr10:uidLastSave="{00000000-0000-0000-0000-000000000000}"/>
  <bookViews>
    <workbookView xWindow="0" yWindow="0" windowWidth="28800" windowHeight="11925" activeTab="1" xr2:uid="{818123CB-13A5-4776-A691-791CD8362506}"/>
  </bookViews>
  <sheets>
    <sheet name="granty" sheetId="2" r:id="rId1"/>
    <sheet name="Hlavní seznam" sheetId="1" r:id="rId2"/>
  </sheets>
  <calcPr calcId="191029"/>
  <pivotCaches>
    <pivotCache cacheId="0" r:id="rId3"/>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82" i="1" l="1"/>
  <c r="J467" i="1" l="1"/>
  <c r="J468" i="1"/>
  <c r="J469" i="1"/>
  <c r="J470" i="1"/>
  <c r="J471" i="1"/>
  <c r="J466" i="1"/>
  <c r="J463" i="1" l="1"/>
  <c r="J462" i="1" l="1"/>
  <c r="J456" i="1" l="1"/>
  <c r="I456" i="1"/>
  <c r="J438" i="1" l="1"/>
  <c r="J436" i="1"/>
  <c r="J444" i="1" l="1"/>
  <c r="J428" i="1" l="1"/>
  <c r="J424" i="1" l="1"/>
  <c r="J420" i="1" l="1"/>
  <c r="J421" i="1"/>
  <c r="J422" i="1"/>
  <c r="J423" i="1"/>
  <c r="J419" i="1"/>
  <c r="J418" i="1"/>
  <c r="J417" i="1"/>
  <c r="J416" i="1"/>
  <c r="J409" i="1" l="1"/>
  <c r="J410" i="1"/>
  <c r="J408" i="1"/>
  <c r="J396" i="1" l="1"/>
  <c r="J395" i="1"/>
  <c r="J394" i="1"/>
  <c r="J393" i="1" l="1"/>
  <c r="J392" i="1"/>
  <c r="J387" i="1" l="1"/>
  <c r="J386" i="1" l="1"/>
  <c r="J385" i="1"/>
  <c r="J384" i="1"/>
  <c r="J383" i="1" l="1"/>
  <c r="J382" i="1"/>
  <c r="J381" i="1"/>
  <c r="J380" i="1"/>
  <c r="J379" i="1"/>
  <c r="J378" i="1"/>
  <c r="J377" i="1"/>
  <c r="J374" i="1" l="1"/>
  <c r="J373" i="1"/>
  <c r="J372" i="1"/>
  <c r="J376" i="1" l="1"/>
  <c r="J369" i="1" l="1"/>
  <c r="J370" i="1"/>
  <c r="J354" i="1" l="1"/>
  <c r="I353" i="1" l="1"/>
  <c r="J347" i="1" l="1"/>
  <c r="J346" i="1"/>
  <c r="J345" i="1"/>
  <c r="J330" i="1" l="1"/>
  <c r="J331" i="1"/>
  <c r="J332" i="1"/>
  <c r="J333" i="1"/>
  <c r="J334" i="1"/>
  <c r="J335" i="1"/>
  <c r="J336" i="1"/>
  <c r="J337" i="1"/>
  <c r="J338" i="1"/>
  <c r="J339" i="1"/>
  <c r="J340" i="1"/>
  <c r="J329" i="1"/>
  <c r="J325" i="1" l="1"/>
  <c r="J324" i="1"/>
  <c r="J323" i="1" l="1"/>
  <c r="J320" i="1" l="1"/>
  <c r="J319" i="1"/>
  <c r="J318" i="1"/>
  <c r="J317" i="1"/>
  <c r="J316" i="1"/>
  <c r="J315" i="1"/>
  <c r="J314" i="1"/>
  <c r="J304" i="1" l="1"/>
  <c r="J303" i="1"/>
  <c r="J302" i="1"/>
  <c r="J276" i="1" l="1"/>
  <c r="J275" i="1" l="1"/>
  <c r="J259" i="1" l="1"/>
  <c r="J254" i="1" l="1"/>
  <c r="J253" i="1"/>
  <c r="J252" i="1"/>
  <c r="J251" i="1"/>
  <c r="J246" i="1" l="1"/>
  <c r="J249" i="1"/>
  <c r="J248" i="1"/>
  <c r="J247" i="1"/>
  <c r="J245" i="1"/>
  <c r="J244" i="1"/>
  <c r="J243" i="1"/>
  <c r="J242" i="1"/>
  <c r="J241" i="1"/>
  <c r="J240" i="1"/>
  <c r="J239" i="1"/>
  <c r="J238" i="1"/>
  <c r="J237" i="1" l="1"/>
  <c r="J236" i="1" l="1"/>
  <c r="J235" i="1"/>
  <c r="J234" i="1"/>
  <c r="J233" i="1"/>
  <c r="J232" i="1"/>
  <c r="J231" i="1"/>
  <c r="J230" i="1"/>
  <c r="J229" i="1"/>
  <c r="J228" i="1"/>
  <c r="J225" i="1" l="1"/>
  <c r="J222" i="1" l="1"/>
  <c r="J220" i="1" l="1"/>
  <c r="J219" i="1"/>
  <c r="J210" i="1" l="1"/>
  <c r="J209" i="1" l="1"/>
  <c r="J208" i="1"/>
  <c r="J207" i="1"/>
  <c r="J206" i="1"/>
  <c r="J188" i="1" l="1"/>
  <c r="J187" i="1"/>
  <c r="J186" i="1"/>
  <c r="J185" i="1"/>
  <c r="J184" i="1"/>
  <c r="J183" i="1"/>
  <c r="J182" i="1"/>
  <c r="J181" i="1"/>
  <c r="J180" i="1"/>
  <c r="J179" i="1"/>
  <c r="J178" i="1"/>
  <c r="J177" i="1"/>
  <c r="J176" i="1"/>
  <c r="J175" i="1"/>
  <c r="J161" i="1" l="1"/>
  <c r="J160" i="1"/>
  <c r="J152" i="1" l="1"/>
  <c r="J153" i="1"/>
  <c r="J159" i="1"/>
  <c r="J158" i="1"/>
  <c r="J157" i="1"/>
  <c r="J156" i="1"/>
  <c r="J155" i="1"/>
  <c r="J154" i="1"/>
  <c r="J151" i="1" l="1"/>
  <c r="J145" i="1" l="1"/>
  <c r="J144" i="1"/>
  <c r="J139" i="1" l="1"/>
  <c r="J137" i="1" l="1"/>
  <c r="J136" i="1" l="1"/>
  <c r="J134" i="1" l="1"/>
  <c r="J133" i="1"/>
  <c r="J132" i="1" l="1"/>
  <c r="J131" i="1"/>
  <c r="J130" i="1" l="1"/>
  <c r="J129" i="1"/>
  <c r="J128" i="1"/>
  <c r="J127" i="1"/>
  <c r="J126" i="1"/>
  <c r="J125" i="1"/>
  <c r="J124" i="1"/>
  <c r="J110" i="1" l="1"/>
  <c r="J109" i="1"/>
  <c r="J108" i="1"/>
  <c r="J104" i="1" l="1"/>
  <c r="J105" i="1"/>
  <c r="J106" i="1"/>
  <c r="J103" i="1"/>
  <c r="J95" i="1" l="1"/>
  <c r="J94" i="1"/>
  <c r="J93" i="1"/>
  <c r="J92" i="1"/>
  <c r="J91" i="1" l="1"/>
  <c r="J84" i="1" l="1"/>
  <c r="J89" i="1" l="1"/>
  <c r="J90" i="1"/>
  <c r="J88" i="1"/>
  <c r="J87" i="1" l="1"/>
  <c r="J83" i="1" l="1"/>
  <c r="J82" i="1"/>
  <c r="J81" i="1"/>
  <c r="J80" i="1"/>
  <c r="J77" i="1" l="1"/>
  <c r="J69" i="1" l="1"/>
  <c r="J68" i="1" l="1"/>
  <c r="J67" i="1" l="1"/>
  <c r="J66" i="1"/>
  <c r="J65" i="1" l="1"/>
  <c r="J50" i="1" l="1"/>
  <c r="J48" i="1" l="1"/>
  <c r="J44" i="1" l="1"/>
  <c r="I15" i="1" l="1"/>
  <c r="J15" i="1" l="1"/>
  <c r="J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Zemánková Lenka, PharmDr., Ph.D.</author>
    <author>Ondráčková Kateřina, Ing., MHA</author>
  </authors>
  <commentList>
    <comment ref="I8" authorId="0" shapeId="0" xr:uid="{CD5FD4A1-90DF-4CF8-9766-06245C0F88E1}">
      <text>
        <r>
          <rPr>
            <b/>
            <sz val="9"/>
            <color indexed="81"/>
            <rFont val="Tahoma"/>
            <family val="2"/>
            <charset val="238"/>
          </rPr>
          <t>Zemánková Lenka, PharmDr., Ph.D.:</t>
        </r>
        <r>
          <rPr>
            <sz val="9"/>
            <color indexed="81"/>
            <rFont val="Tahoma"/>
            <family val="2"/>
            <charset val="238"/>
          </rPr>
          <t xml:space="preserve">
10% sleva při zavádění</t>
        </r>
      </text>
    </comment>
    <comment ref="J8" authorId="0" shapeId="0" xr:uid="{C74E0DDC-9497-4E05-B6E2-2493DCBAF822}">
      <text>
        <r>
          <rPr>
            <b/>
            <sz val="9"/>
            <color indexed="81"/>
            <rFont val="Tahoma"/>
            <family val="2"/>
            <charset val="238"/>
          </rPr>
          <t>Zemánková Lenka, PharmDr., Ph.D.:</t>
        </r>
        <r>
          <rPr>
            <sz val="9"/>
            <color indexed="81"/>
            <rFont val="Tahoma"/>
            <family val="2"/>
            <charset val="238"/>
          </rPr>
          <t xml:space="preserve">
2x 8 820 Kč (= 2 soupravy)</t>
        </r>
      </text>
    </comment>
    <comment ref="I16" authorId="0" shapeId="0" xr:uid="{3B498342-EC83-4785-AFB2-7B82EADB057C}">
      <text>
        <r>
          <rPr>
            <b/>
            <sz val="9"/>
            <color indexed="81"/>
            <rFont val="Tahoma"/>
            <family val="2"/>
            <charset val="238"/>
          </rPr>
          <t>Zemánková Lenka, PharmDr., Ph.D.:</t>
        </r>
        <r>
          <rPr>
            <sz val="9"/>
            <color indexed="81"/>
            <rFont val="Tahoma"/>
            <family val="2"/>
            <charset val="238"/>
          </rPr>
          <t xml:space="preserve">
260euro</t>
        </r>
      </text>
    </comment>
    <comment ref="B17" authorId="0" shapeId="0" xr:uid="{79AA3D94-C1EA-4A8A-B0AD-5801CAA35165}">
      <text>
        <r>
          <rPr>
            <b/>
            <sz val="9"/>
            <color indexed="81"/>
            <rFont val="Tahoma"/>
            <family val="2"/>
            <charset val="238"/>
          </rPr>
          <t>Zemánková Lenka, PharmDr., Ph.D.:</t>
        </r>
        <r>
          <rPr>
            <sz val="9"/>
            <color indexed="81"/>
            <rFont val="Tahoma"/>
            <family val="2"/>
            <charset val="238"/>
          </rPr>
          <t xml:space="preserve">
VZ-2020-00499
plně automatizovaná koagulace
uvedeno v kupní sml</t>
        </r>
      </text>
    </comment>
    <comment ref="I23" authorId="0" shapeId="0" xr:uid="{0B803BDF-C978-4189-A0FA-A1D9F49F3005}">
      <text>
        <r>
          <rPr>
            <b/>
            <sz val="9"/>
            <color indexed="81"/>
            <rFont val="Tahoma"/>
            <family val="2"/>
            <charset val="238"/>
          </rPr>
          <t>Zemánková Lenka, PharmDr., Ph.D.:</t>
        </r>
        <r>
          <rPr>
            <sz val="9"/>
            <color indexed="81"/>
            <rFont val="Tahoma"/>
            <family val="2"/>
            <charset val="238"/>
          </rPr>
          <t xml:space="preserve">
50% sleva</t>
        </r>
      </text>
    </comment>
    <comment ref="I40" authorId="0" shapeId="0" xr:uid="{6C20B244-9442-44F3-B80A-53DE937F8D66}">
      <text>
        <r>
          <rPr>
            <b/>
            <sz val="9"/>
            <color indexed="81"/>
            <rFont val="Tahoma"/>
            <family val="2"/>
            <charset val="238"/>
          </rPr>
          <t>Zemánková Lenka, PharmDr., Ph.D.:</t>
        </r>
        <r>
          <rPr>
            <sz val="9"/>
            <color indexed="81"/>
            <rFont val="Tahoma"/>
            <family val="2"/>
            <charset val="238"/>
          </rPr>
          <t xml:space="preserve">
552,25,- zboží
+ doprava 400,-
</t>
        </r>
      </text>
    </comment>
    <comment ref="J63" authorId="0" shapeId="0" xr:uid="{74F8BB2E-FE91-44D9-9B20-1C769F27C5D8}">
      <text>
        <r>
          <rPr>
            <b/>
            <sz val="9"/>
            <color indexed="81"/>
            <rFont val="Tahoma"/>
            <family val="2"/>
            <charset val="238"/>
          </rPr>
          <t>Zemánková Lenka, PharmDr., Ph.D.:</t>
        </r>
        <r>
          <rPr>
            <sz val="9"/>
            <color indexed="81"/>
            <rFont val="Tahoma"/>
            <family val="2"/>
            <charset val="238"/>
          </rPr>
          <t xml:space="preserve">
dle epidemiologické situace</t>
        </r>
      </text>
    </comment>
    <comment ref="I69" authorId="0" shapeId="0" xr:uid="{0B8DEC45-BC7C-4DE2-8E1D-CF3837C672D8}">
      <text>
        <r>
          <rPr>
            <b/>
            <sz val="9"/>
            <color indexed="81"/>
            <rFont val="Tahoma"/>
            <family val="2"/>
            <charset val="238"/>
          </rPr>
          <t>Zemánková Lenka, PharmDr., Ph.D.:</t>
        </r>
        <r>
          <rPr>
            <sz val="9"/>
            <color indexed="81"/>
            <rFont val="Tahoma"/>
            <family val="2"/>
            <charset val="238"/>
          </rPr>
          <t xml:space="preserve">
500mg 4700,-</t>
        </r>
      </text>
    </comment>
    <comment ref="K72" authorId="1" shapeId="0" xr:uid="{A52BCA7F-F590-47CC-8B60-1CBBE52BF730}">
      <text>
        <r>
          <rPr>
            <b/>
            <sz val="9"/>
            <color indexed="81"/>
            <rFont val="Tahoma"/>
            <family val="2"/>
            <charset val="238"/>
          </rPr>
          <t>Ondráčková Kateřina, Ing., MHA:</t>
        </r>
        <r>
          <rPr>
            <sz val="9"/>
            <color indexed="81"/>
            <rFont val="Tahoma"/>
            <family val="2"/>
            <charset val="238"/>
          </rPr>
          <t xml:space="preserve">
celý grant 380tis/interní číslo AZV 8586</t>
        </r>
      </text>
    </comment>
    <comment ref="J376" authorId="1" shapeId="0" xr:uid="{05730732-CDEC-48E6-B41B-D92958AE1829}">
      <text>
        <r>
          <rPr>
            <b/>
            <sz val="9"/>
            <color indexed="81"/>
            <rFont val="Tahoma"/>
            <family val="2"/>
            <charset val="238"/>
          </rPr>
          <t>Ondráčková Kateřina, Ing., MHA:</t>
        </r>
        <r>
          <rPr>
            <sz val="9"/>
            <color indexed="81"/>
            <rFont val="Tahoma"/>
            <family val="2"/>
            <charset val="238"/>
          </rPr>
          <t xml:space="preserve">
20-30 pacientek</t>
        </r>
      </text>
    </comment>
  </commentList>
</comments>
</file>

<file path=xl/sharedStrings.xml><?xml version="1.0" encoding="utf-8"?>
<sst xmlns="http://schemas.openxmlformats.org/spreadsheetml/2006/main" count="5278" uniqueCount="1905">
  <si>
    <t>Název zboží</t>
  </si>
  <si>
    <t>katalogové číslo zboží</t>
  </si>
  <si>
    <t>výrobce/ dodavatel</t>
  </si>
  <si>
    <t>účel použití - vyšetření</t>
  </si>
  <si>
    <t>metoda</t>
  </si>
  <si>
    <t>vázaný analyzátor/ přístroj</t>
  </si>
  <si>
    <t>pokud už existuje, tak inventární číslo přístroje</t>
  </si>
  <si>
    <t>zdroj financování - grant ANO/ NE. Pokud grant ano - uveďte název grantu</t>
  </si>
  <si>
    <t>název nákladového střediska</t>
  </si>
  <si>
    <t>OL-EIA-AT1RX_21861239</t>
  </si>
  <si>
    <t>EIA Quant. Determination anti-AT1R Ab. (RUO)</t>
  </si>
  <si>
    <t>Thermo Fisher-OneLambda / Biomedica</t>
  </si>
  <si>
    <t xml:space="preserve">Výzkum nonHLA protilátek u transplantací </t>
  </si>
  <si>
    <t>ELISA</t>
  </si>
  <si>
    <t xml:space="preserve">ANO / RIV SUG 87-65 (vnitřní grant FNOL) </t>
  </si>
  <si>
    <t>Ústav imunologie (grant)</t>
  </si>
  <si>
    <t>cena za aktuální objednávku bez DPH</t>
  </si>
  <si>
    <t>NBP1-19371AF48</t>
  </si>
  <si>
    <t>CD4 antibody AF488</t>
  </si>
  <si>
    <t>NOVUS/Bio-Techne</t>
  </si>
  <si>
    <t>detekce CD4</t>
  </si>
  <si>
    <t>Ústav imunologie</t>
  </si>
  <si>
    <t>ANO číslo NU21-03-00372</t>
  </si>
  <si>
    <t>MinElute PCR Purification Kit (50)</t>
  </si>
  <si>
    <t>Čištění DNA před přípravou knihoven</t>
  </si>
  <si>
    <t>ne</t>
  </si>
  <si>
    <t>High Pure FFPET RNA Isolation Kit, kat. číslo 06650775001</t>
  </si>
  <si>
    <t>Roche</t>
  </si>
  <si>
    <t>izolace RNA z parafinových řezů, dělá se ručně ve flowboxu za použití vyhřívané plotýnky a centrifugy</t>
  </si>
  <si>
    <t>Detekce fúzních variant u solidních nádorů</t>
  </si>
  <si>
    <t>stav</t>
  </si>
  <si>
    <t>pro manuální stanovení</t>
  </si>
  <si>
    <t>ne - manuálně</t>
  </si>
  <si>
    <t>Ninhydrin pro AAA 400</t>
  </si>
  <si>
    <t>Ninhydrin</t>
  </si>
  <si>
    <t>INGOS</t>
  </si>
  <si>
    <t>vyšetření Aminokyselin</t>
  </si>
  <si>
    <t>OKB</t>
  </si>
  <si>
    <t>stanovení aminokyselin</t>
  </si>
  <si>
    <t>AAA 400</t>
  </si>
  <si>
    <t>I023117-000</t>
  </si>
  <si>
    <t>ORG 643</t>
  </si>
  <si>
    <t>Anti-Annexin V IgG/IgM</t>
  </si>
  <si>
    <t>ORGENTEC/SEBIA CZECH REPUBLIC S.R.O</t>
  </si>
  <si>
    <t>IMUNO 4141</t>
  </si>
  <si>
    <t>Sulfolyser 3x500 ml</t>
  </si>
  <si>
    <t>Sysmex</t>
  </si>
  <si>
    <t>krevní obraz</t>
  </si>
  <si>
    <t>fotometrická</t>
  </si>
  <si>
    <t>Sysmex XN-L 350</t>
  </si>
  <si>
    <t>NE</t>
  </si>
  <si>
    <t>C0031929 (Promedica 4/23)</t>
  </si>
  <si>
    <t>pozn.</t>
  </si>
  <si>
    <t>máme VZ-2020-000894 pro HOK krevní obraz, kde 5L balení, to bere i TO a proexpiruje jim, nespotřebují</t>
  </si>
  <si>
    <t>VYŠETŘENÍ PRO REPRODUKČNÍ IMUNOLOGII, REVMATOLOGII, HEMATOLOGII - trombotické stavy</t>
  </si>
  <si>
    <t>TECAN HYDROFLEX, Fotometr TECAN Sunrise</t>
  </si>
  <si>
    <t>I024833-000, I025393-000</t>
  </si>
  <si>
    <t>kontakt</t>
  </si>
  <si>
    <t>Mrázek František, prof. MUDr., Ph.D. &lt;Frantisek.Mrazek@fnol.cz&gt;; Šidová Veronika, Mgr. &lt;Veronika.Sidova@fnol.cz&gt;</t>
  </si>
  <si>
    <t>Raskova Kafkova Leona &lt;leona.raskova@upol.cz&gt;</t>
  </si>
  <si>
    <t>Koudelakova Vladimira &lt;vladimira.koudelakova@upol.cz&gt;</t>
  </si>
  <si>
    <t>Hlídková Eva, RNDr. &lt;Eva.Hlidkova@fnol.cz&gt;</t>
  </si>
  <si>
    <t>Hrabcová Eva, Mgr. Bc. &lt;Eva.Hrabcova@fnol.cz&gt;</t>
  </si>
  <si>
    <t>Heřmanová Zuzana, MUDr., Ph.D. &lt;Zuzana.Hermanova@fnol.cz&gt;; Bednaříková Jana, Mgr. &lt;Jana.Bednarikova@fnol.cz&gt;</t>
  </si>
  <si>
    <t>schváleno</t>
  </si>
  <si>
    <t>průtoková cytometrie</t>
  </si>
  <si>
    <t>Mindray</t>
  </si>
  <si>
    <t xml:space="preserve">FNOL C0027641-000 </t>
  </si>
  <si>
    <t>TO  3590</t>
  </si>
  <si>
    <t>QIAGENE/Genetica</t>
  </si>
  <si>
    <t>přečištění DNA a PCR produktů, dělá se ručně (na kolonkách) za použití centrifugy</t>
  </si>
  <si>
    <t>CT-PAC101-10-OG</t>
  </si>
  <si>
    <t>CytoTest/Intimex</t>
  </si>
  <si>
    <t>fluorescenční in situ hybridizace</t>
  </si>
  <si>
    <t>Detekce delece chromozomální oblasti 10p u gluoblastomů pomocí FISH</t>
  </si>
  <si>
    <t>I023659-000</t>
  </si>
  <si>
    <t>LEM  4442</t>
  </si>
  <si>
    <t>fluorescenční mikroskop</t>
  </si>
  <si>
    <t>13165F</t>
  </si>
  <si>
    <t>MassCLEAVE, PCR Reagent And SpectroCHIP Kit - CPM (10x96)</t>
  </si>
  <si>
    <t>Explorea s.r.o., Pod Višňovkou 1662/23, 140 00 Praha 4-Krč</t>
  </si>
  <si>
    <t>výzkum biomarkerů náhlého kardiálního úmrtí (dle náplně  vnitřního grantu FNOL 2023 RIV 87-69: "Multioborový projekt diagnostiky a léčebné péče o rodiny s výskytem náhlého kardiálního úmrtí ", řešitel: doc. MUDr. Jana Petřková, Ph.D.)</t>
  </si>
  <si>
    <t>Laboratoř kardiogenomiky (LEM) - NS 4443</t>
  </si>
  <si>
    <t>DNA analýza</t>
  </si>
  <si>
    <t>Spektrofotometr hmotnostní</t>
  </si>
  <si>
    <t>I024749-000 (2010)</t>
  </si>
  <si>
    <t>vnitřní grant FNOL 2023 RIV 87-69: "Multioborový projekt diagnostiky a léčebné péče o rodiny s výskytem náhlého kardiálního úmrtí ", řešitel: doc. MUDr. Jana Petřková, Ph.D.</t>
  </si>
  <si>
    <t>Straková Gabriela, Bc. &lt;Gabriela.Strakova@fnol.cz&gt;</t>
  </si>
  <si>
    <t>Androgen Receptor (SP 107)</t>
  </si>
  <si>
    <t>primární protilátka</t>
  </si>
  <si>
    <t>nepřímá imunohistochemie</t>
  </si>
  <si>
    <t xml:space="preserve">Benchmark Ultra Stainer (=IHC a ISH automat) </t>
  </si>
  <si>
    <t>CD4 (SP35)</t>
  </si>
  <si>
    <t>PATOL  3741</t>
  </si>
  <si>
    <t xml:space="preserve"> C0031619, C0031620, C0031621 (Roche)</t>
  </si>
  <si>
    <t>Bezděková Michala, Mgr., Ph.D. &lt;Michala.Bezdekova@fnol.cz&gt;</t>
  </si>
  <si>
    <t>EZ-TBIV:VEUPLEX TBI assay</t>
  </si>
  <si>
    <t>EzDia Tech/PromedeusLab</t>
  </si>
  <si>
    <t xml:space="preserve">vyšetření 2 markerů (GFAP, UCHL1) při podezření na intrakraniální poranění </t>
  </si>
  <si>
    <t>8710 RIV</t>
  </si>
  <si>
    <t>GFAP, UCHL1</t>
  </si>
  <si>
    <t>VEUDx</t>
  </si>
  <si>
    <t>ANO - grant 8710 RIV Posílení diagnostiky kraniotraumat prostřednictvím GFAP biomarkeru, hlavní řešitel MUDr. Trnka (NCHK).</t>
  </si>
  <si>
    <t>Prošková Jitka, RNDr. &lt;Jitka.Proskova@fnol.cz&gt;</t>
  </si>
  <si>
    <r>
      <t xml:space="preserve">analyzátor VEUDx (1.200.000,-), který bychom měli </t>
    </r>
    <r>
      <rPr>
        <sz val="11"/>
        <color rgb="FFFF0000"/>
        <rFont val="Calibri"/>
        <family val="2"/>
        <charset val="238"/>
        <scheme val="minor"/>
      </rPr>
      <t>krátkodobě zapůjčený</t>
    </r>
    <r>
      <rPr>
        <sz val="11"/>
        <color theme="1"/>
        <rFont val="Calibri"/>
        <family val="2"/>
        <charset val="238"/>
        <scheme val="minor"/>
      </rPr>
      <t xml:space="preserve"> pouze pro vyšetření vzorků nasbíraných v rámci grantu, přístroj by byl zapůjčen pouze na dobu 3 měsíců (protokol o zapůjčení), kit by se využil pouze jeden</t>
    </r>
  </si>
  <si>
    <t>CYT-MM_x0002_MRD8</t>
  </si>
  <si>
    <t>Multiple Myeloma Minimal Residual Disease, 20 tests</t>
  </si>
  <si>
    <t>Cytognos/BD Czechia</t>
  </si>
  <si>
    <t>Diagnostika a sledování MRD u mnohočetného  myelomu</t>
  </si>
  <si>
    <t>Průtoková cytometrie</t>
  </si>
  <si>
    <t>Omnicyte, BD FACS Canto II</t>
  </si>
  <si>
    <t>grant v roce 2023 NE, později možno</t>
  </si>
  <si>
    <t>HOK laboratoř 3241</t>
  </si>
  <si>
    <t>Novák Martin, RNDr., Ph.D. &lt;Martin.Novak@fnol.cz&gt;</t>
  </si>
  <si>
    <t>I025230-000 (2013), I0031888-000 (2023)</t>
  </si>
  <si>
    <t>EZ-TBIV</t>
  </si>
  <si>
    <t>podepsán protokol o vypůjčce</t>
  </si>
  <si>
    <t>A0060/6</t>
  </si>
  <si>
    <t>Idylla™ EGFR Mutation Test (6 testů v balení) CE-IVD</t>
  </si>
  <si>
    <t>Bamed</t>
  </si>
  <si>
    <t>PCR</t>
  </si>
  <si>
    <t> I0029191-000 (2020)</t>
  </si>
  <si>
    <t>Kořínková Gabriela, Mgr., Ph.D. &lt;Gabriela.Korinkova@fnol.cz&gt;</t>
  </si>
  <si>
    <t>nákup 1-2 balení, maximálně 49 000 kč vč. DPH; přístroj VZ-2019-001250</t>
  </si>
  <si>
    <t>udělaná poptavka na konkurenci-3 firmy</t>
  </si>
  <si>
    <t>P062-025R</t>
  </si>
  <si>
    <t>SALSA MLPA Probemix P062 LDLR - 25 rxn</t>
  </si>
  <si>
    <t>GEN - 2841</t>
  </si>
  <si>
    <t>Ne</t>
  </si>
  <si>
    <t>Vrtěl Petr, Mgr., Ph.D. &lt;Petr.Vrtel@fnol.cz&gt;</t>
  </si>
  <si>
    <t>MLPA-fragmentační analýza</t>
  </si>
  <si>
    <t>I0027802-000 // I0031231-000 // I023952-000</t>
  </si>
  <si>
    <t>MRC Holland/ dod. PentaGen</t>
  </si>
  <si>
    <t xml:space="preserve">ABIPRISM3130 </t>
  </si>
  <si>
    <t>HemosIL Factor V Leiden (APCR V)</t>
  </si>
  <si>
    <t>Werfen</t>
  </si>
  <si>
    <t>APCr</t>
  </si>
  <si>
    <t>3244 LKG</t>
  </si>
  <si>
    <t>v LIS 427</t>
  </si>
  <si>
    <t>ACL TOP 750 CTS</t>
  </si>
  <si>
    <t>C008446</t>
  </si>
  <si>
    <t xml:space="preserve"> HemosIL AcuStar HIT-IgG(PF4-H)</t>
  </si>
  <si>
    <t>v LIS 452</t>
  </si>
  <si>
    <t>Bioflash</t>
  </si>
  <si>
    <t>C010335</t>
  </si>
  <si>
    <t xml:space="preserve"> HemosIL AcuStar HIT Controls</t>
  </si>
  <si>
    <t>Úlehlová Jana, Mgr., Ph.D. &lt;Jana.Ulehlova@fnol.cz&gt;</t>
  </si>
  <si>
    <t>Idylla  je uzavřený systém. Nelze koupit kazety jiného výrobce</t>
  </si>
  <si>
    <t>mutace EGFR u nádorů plic, (ojediněle) máme od lékařů k dispozici pouze cytologický materiál, tzn velmi málo nádorových buněk pro vyšetření standartníma metodama (NGS, standartní PCR metody)</t>
  </si>
  <si>
    <t>Detekce CNV (delece/duplikace) v genu LDLR; ojedinělý pacient konfirmace mutace</t>
  </si>
  <si>
    <t>HIT - 19pac./3 měsíce/1kit</t>
  </si>
  <si>
    <t>SMLN-2020-617-000494</t>
  </si>
  <si>
    <t>HIT-Heparinem indukovaná trombocytopenie</t>
  </si>
  <si>
    <t>nakupujeme MEDISTA; test na APC rezistenci způsobenou mutací faktoru V:Q506 (zvýšená srážlivost)</t>
  </si>
  <si>
    <t xml:space="preserve">HIT - odhalení pacientů s podezřením na heparinem indukovanou trombocytopenii; Četnost pacientů je nízká, avšak stav je velmi rizikový-změnu léčebného přístupu </t>
  </si>
  <si>
    <t>v rámci implementace CE IVD změna postupu vyšetření; jednalo o 4 kity na rok plus kontrolní materiál (cca 64tis.)</t>
  </si>
  <si>
    <t>D-5120-100-OG</t>
  </si>
  <si>
    <t>XL t(8;9) PCM1/JAK2 DF</t>
  </si>
  <si>
    <t>MetaSystems/Alogo</t>
  </si>
  <si>
    <t>FISH</t>
  </si>
  <si>
    <t>I017580-000</t>
  </si>
  <si>
    <t>5067-5577</t>
  </si>
  <si>
    <t>RNA ScreenTape Sample Buffer</t>
  </si>
  <si>
    <t>Agilent/HPST</t>
  </si>
  <si>
    <t>kontrola kvality RNA</t>
  </si>
  <si>
    <t>izolace nukleových kyselin</t>
  </si>
  <si>
    <t>Tape Station</t>
  </si>
  <si>
    <t>I0029626-000</t>
  </si>
  <si>
    <t>5067-5576</t>
  </si>
  <si>
    <t xml:space="preserve">RNA ScreenTape </t>
  </si>
  <si>
    <t>MPD4490</t>
  </si>
  <si>
    <t>IGK/MYC Dual Fusion FISH Probe</t>
  </si>
  <si>
    <t>OGT/Sysmex</t>
  </si>
  <si>
    <t>detekce přestaveb genů pro lehký řetězec imunoglobulinu lambda a MYC u pacientů s lymfomem/monohočetným myelomem</t>
  </si>
  <si>
    <t>MPD4480 </t>
  </si>
  <si>
    <t>IGL/MYC Dual Fusion FISH Probe</t>
  </si>
  <si>
    <t>detekce přestaveb genů pro lehký řetězec imunoglobulinu Kappa a MYC u pacientů s lymfomem/monohočetným myelomem</t>
  </si>
  <si>
    <t>HOK  3245</t>
  </si>
  <si>
    <t>Urbánková Helena, Mgr., Ph.D. &lt;Helena.Urbankova@fnol.cz&gt;</t>
  </si>
  <si>
    <t>I017580-000 (1996)</t>
  </si>
  <si>
    <t>I0029626-000 (2020)</t>
  </si>
  <si>
    <t>detekce t(8;9) u myeloidních/lymfoidních neoplázií s eosinofilií</t>
  </si>
  <si>
    <t>3PLUS1® Multilevel Plasma Calibrator Set 
Antiepileptic Drugs/EXTENDED (lyoph.)</t>
  </si>
  <si>
    <t>BioTech a.s.</t>
  </si>
  <si>
    <t>TDM antiepiletptik</t>
  </si>
  <si>
    <t>LCMS (92178)</t>
  </si>
  <si>
    <t>LCMS</t>
  </si>
  <si>
    <t>Iliadisová Marta, Bc. &lt;Marta.Iliadisova@fnol.cz&gt;</t>
  </si>
  <si>
    <t>I025397; I0030411</t>
  </si>
  <si>
    <t>92025/XT</t>
  </si>
  <si>
    <r>
      <t>urgentní!</t>
    </r>
    <r>
      <rPr>
        <sz val="11"/>
        <rFont val="Calibri"/>
        <family val="2"/>
        <charset val="238"/>
        <scheme val="minor"/>
      </rPr>
      <t xml:space="preserve"> v QI jsou zavedeny položky celý set a interní standardy (DC611, DF344) - zavést kartu pro kalibrátory; objednávky podle aktuální spotřeby, buď celý set, nebo jen jeho část (letos 132tis.,-)</t>
    </r>
  </si>
  <si>
    <t>Lymphoprep 500 ml</t>
  </si>
  <si>
    <t>Stemcell/Scintila</t>
  </si>
  <si>
    <t>izolace PBMC</t>
  </si>
  <si>
    <t>manuální vrstvení</t>
  </si>
  <si>
    <t>-</t>
  </si>
  <si>
    <t>Cryostor CS10 100 ml</t>
  </si>
  <si>
    <t>D-PBS 1x without Ca and Mg 500 ml</t>
  </si>
  <si>
    <t xml:space="preserve">Katerina.Poslusna@premier-research.com&gt; </t>
  </si>
  <si>
    <t>klinické hodnocení s číslem protokolu VB-C-03</t>
  </si>
  <si>
    <t>Katerina.Poslusna@premier-research.com&gt; ; Onkologicka klinika - Mgr. Strouhal</t>
  </si>
  <si>
    <r>
      <rPr>
        <sz val="11"/>
        <color rgb="FFFF0000"/>
        <rFont val="Calibri"/>
        <family val="2"/>
        <charset val="238"/>
        <scheme val="minor"/>
      </rPr>
      <t>Objednává u nás Premier research</t>
    </r>
    <r>
      <rPr>
        <sz val="11"/>
        <color theme="1"/>
        <rFont val="Calibri"/>
        <family val="2"/>
        <charset val="238"/>
        <scheme val="minor"/>
      </rPr>
      <t xml:space="preserve"> pro potřeby klinické hodnocení s číslem protokolu VB-C-03, které probíhá na Onkologické klinice; vystavíme jim fakturu</t>
    </r>
  </si>
  <si>
    <t>Piperacillin disky</t>
  </si>
  <si>
    <t>BioRad</t>
  </si>
  <si>
    <t>testování citlivosti</t>
  </si>
  <si>
    <t>MIKRO</t>
  </si>
  <si>
    <t>Piperacillin+Tazobactam</t>
  </si>
  <si>
    <t>náhrada za disk ceftazidim/kyselina klavulanová, který Bio-Rad přestal vyrábět; cca 3 balení/rok (3 tis./rok)</t>
  </si>
  <si>
    <t>Z2390MT</t>
  </si>
  <si>
    <t>CD123, 0,1 ml,</t>
  </si>
  <si>
    <t>Zeta Corporation/Pragostem</t>
  </si>
  <si>
    <t xml:space="preserve"> C0031619, C0031620, C0031621</t>
  </si>
  <si>
    <t>Z2226MT</t>
  </si>
  <si>
    <t>CDK4, 0,1 ml</t>
  </si>
  <si>
    <t>SATB2 (EP281) PAb</t>
  </si>
  <si>
    <t>Synaptophysin (SP11)</t>
  </si>
  <si>
    <t>PATOL    3741</t>
  </si>
  <si>
    <t>jedná se o náhradu stávající protilátky</t>
  </si>
  <si>
    <t>primární protilátka; CD123 -marker pro dg. blastické plasmocytoidní dendritické neoplazie, pro systémovou mastocytózu, hairy cell leukémii, akutní myeloidní leukémii. Zavádí se v rámci komplexního onkologického centra a lymfomové skupiny ČR.</t>
  </si>
  <si>
    <t>primární protilátka; CDK4 - marker pro dg. atypického lipomatózního tumoru, dobře diferencovaného liposarkomu, dediferencovaného liposarkomu, low grade osteosarkomu.</t>
  </si>
  <si>
    <t xml:space="preserve">primární protilátka; SATB2 – marker pro odlišení metastatického kolorektálního karcinomu od pankreatobiliárního karcinomu či ovariálního karcinomu, plicního karcinomu, ampulárního adenokarcinomu, karcinomu plic. </t>
  </si>
  <si>
    <r>
      <t>Brilliant Violet 785™</t>
    </r>
    <r>
      <rPr>
        <b/>
        <sz val="24"/>
        <color theme="1"/>
        <rFont val="Calibri"/>
        <family val="2"/>
        <charset val="238"/>
        <scheme val="minor"/>
      </rPr>
      <t xml:space="preserve">  </t>
    </r>
    <r>
      <rPr>
        <b/>
        <sz val="12"/>
        <color theme="1"/>
        <rFont val="Calibri"/>
        <family val="2"/>
        <charset val="238"/>
        <scheme val="minor"/>
      </rPr>
      <t>anti-human TIGIT (VSTM3)</t>
    </r>
  </si>
  <si>
    <t>SONY/ITA Inertact sro</t>
  </si>
  <si>
    <t>grant 85-86</t>
  </si>
  <si>
    <t>FITC anti-human CD223 (LAG-3)</t>
  </si>
  <si>
    <t>PE anti-human CD366 (Tim-3)</t>
  </si>
  <si>
    <t>Směšná Yvona, MUDr., Ph.D. &lt;Yvona.Smesna@fnol.cz&gt;</t>
  </si>
  <si>
    <t>P8811-100MG</t>
  </si>
  <si>
    <r>
      <rPr>
        <b/>
        <sz val="11"/>
        <color theme="1"/>
        <rFont val="Calibri"/>
        <family val="2"/>
        <charset val="238"/>
        <scheme val="minor"/>
      </rPr>
      <t xml:space="preserve">Protease from Streptomyces griseus    </t>
    </r>
    <r>
      <rPr>
        <sz val="11"/>
        <color theme="1"/>
        <rFont val="Calibri"/>
        <family val="2"/>
        <charset val="238"/>
        <scheme val="minor"/>
      </rPr>
      <t xml:space="preserve">                  viz https://www.sigmaaldrich.com/CZ/en/product/sigma/p8811</t>
    </r>
  </si>
  <si>
    <t>Sigma-Aldrich</t>
  </si>
  <si>
    <t>Cross match dárce a příjemce průtokovou cytometrií pro účely transplantačního programu ledvin TC Olomouc</t>
  </si>
  <si>
    <t>4141 IMUNO</t>
  </si>
  <si>
    <t>FCXM - zatím ve vývoji</t>
  </si>
  <si>
    <t>Průtokový cytometr Mindray BriCyte E6</t>
  </si>
  <si>
    <t>C 0027641-000</t>
  </si>
  <si>
    <t>1620,-</t>
  </si>
  <si>
    <t>3240,-</t>
  </si>
  <si>
    <t>Šidová Veronika, Mgr. &lt;Veronika.Sidova@fnol.cz&gt;</t>
  </si>
  <si>
    <t xml:space="preserve"> plán 10ks/rok (453 580,-) připravit VZ na vyšetření MM</t>
  </si>
  <si>
    <t>D-019</t>
  </si>
  <si>
    <t>Dihydrocodeine hydrochloride solution, 1.0 mg/mL in methanol (as free base), ampule of 1 mL, certified reference material, Cerilliant®</t>
  </si>
  <si>
    <t>Sigma Aldrich</t>
  </si>
  <si>
    <t>referenční standard-toxikologické vyšetření</t>
  </si>
  <si>
    <t>92137, 92185, 92187, 92189, 92191, 92178*</t>
  </si>
  <si>
    <t>není</t>
  </si>
  <si>
    <t>* nejde o nově zaváděnou metodu, průkaz a stanovení návykových látek je jedním z běžně prováděných toxikologických vyšetření (pro klinická i forenzní vyšetření).</t>
  </si>
  <si>
    <t xml:space="preserve">008Q482	</t>
  </si>
  <si>
    <t>Marihuana THC-kazetový test, 	cut-off=25</t>
  </si>
  <si>
    <t>Ultimed/JK Trading s.r.o.</t>
  </si>
  <si>
    <t>imunovyšetření na CANN</t>
  </si>
  <si>
    <t>92135, 92133</t>
  </si>
  <si>
    <t xml:space="preserve">* nejde o nově zaváděnou metodu, imunochemický průkaz návykových látek, Kazetový test Marihuana-THC potřebujeme při vyšetření na HHC v moči. </t>
  </si>
  <si>
    <t>schválen 1ks</t>
  </si>
  <si>
    <t>cena 28 Kč/1 test; aktuálně 20ks=560,-</t>
  </si>
  <si>
    <t>roční objem objednávky cca 100 ks testů=2800,-</t>
  </si>
  <si>
    <t>Z2659RT</t>
  </si>
  <si>
    <t>Arginase 1, 0,1 ml,</t>
  </si>
  <si>
    <t xml:space="preserve"> 09592237001</t>
  </si>
  <si>
    <t>anti-Prame (EPR20330) Rabbit Monoclonal Primary Antibody</t>
  </si>
  <si>
    <t>PATOL 3741</t>
  </si>
  <si>
    <t>primární protilátka - Prognostický faktor metastatického rizika uveálního melamomu či některých karcinomů</t>
  </si>
  <si>
    <t>Protilátka je pref. exprimována v maligním melanomu – kožní melanom, okulární melanom a ve většině synoviálních sarkomů a myxoidním liposarkomu; obvykle negativní v névech a jiných benigních neoplaziích</t>
  </si>
  <si>
    <t>primární protilátka - Senzitivní a specifický marker benigních nebo maligních hepatocytů; pomáhá rozlišit hepatocelulární karcinom od metastatického karcinomu</t>
  </si>
  <si>
    <t>IgG rabbit polyclonal antibody</t>
  </si>
  <si>
    <t xml:space="preserve">jedná se o náhradu stávající k.č. IR51261-2 (DC403), kterou Altium přestalo od listopadu dodávat </t>
  </si>
  <si>
    <t>NOVACLONE Anti-IgG-C3d,gr.10x10ml</t>
  </si>
  <si>
    <t>Immucor/APR</t>
  </si>
  <si>
    <t>detekce senzibilizujících protilátek</t>
  </si>
  <si>
    <t>typování některých antigenů, došetření Dw/v, kompletní imunohematologické vyšetření</t>
  </si>
  <si>
    <t>není (manuální vyšetření)</t>
  </si>
  <si>
    <t>Šianská Jarmila, Mgr. &lt;Jarmila.Sianska@fnol.cz&gt;</t>
  </si>
  <si>
    <t>ukončení distribuce: BIOSCOT Anti-lidský globulin polyspecifický (dodávala f. Dynex), kat.číslo TS – 10U</t>
  </si>
  <si>
    <t>CT-PAC112-10-OG</t>
  </si>
  <si>
    <t xml:space="preserve">MN1 Break Apart FISH Probe Kit, 100μl </t>
  </si>
  <si>
    <t>ano - fluorescenční mikroskop</t>
  </si>
  <si>
    <t>CT-PAC048-10-OG</t>
  </si>
  <si>
    <t>CDK4/CCP12 FISH Probe Kit, 100μl</t>
  </si>
  <si>
    <t>Detekce přestaveb genu MN1 u gliálních nádorů pomocí FISH</t>
  </si>
  <si>
    <t>Detekce počtu kopií genu CDK4 u sarkomů pomocí FISH</t>
  </si>
  <si>
    <t>nové vyšetření, odhadem u max 30 vyšetření u CDK4/CCP12 a max 20 vyšetření u MN1. Měly by nám stačit 2 ks sondy CDK4 a 1 ks sondy MN1 ročně</t>
  </si>
  <si>
    <t>Trimethoprim disky</t>
  </si>
  <si>
    <t>Bio-Rad</t>
  </si>
  <si>
    <t>testování citlivosti - DK testování kmenů u vybraných dětí</t>
  </si>
  <si>
    <t>požadavek Dětské kliniky k testování kmenů u vybraných dětí (odhad frekvence 5/rok)</t>
  </si>
  <si>
    <t>TR 2218   </t>
  </si>
  <si>
    <t>Anti-Coli O157</t>
  </si>
  <si>
    <t>Bio Vendor</t>
  </si>
  <si>
    <t>oveření patog.kmene E. coli O157</t>
  </si>
  <si>
    <t>ověření patogenního kmene</t>
  </si>
  <si>
    <r>
      <t xml:space="preserve">Aglutinační sérum k průkazu patogenních kmenů E. coli O157 – zde jde o </t>
    </r>
    <r>
      <rPr>
        <b/>
        <sz val="11"/>
        <color theme="1"/>
        <rFont val="Calibri"/>
        <family val="2"/>
        <charset val="238"/>
        <scheme val="minor"/>
      </rPr>
      <t>změnu dodavatele, ten stávající již nedodává</t>
    </r>
    <r>
      <rPr>
        <sz val="11"/>
        <color theme="1"/>
        <rFont val="Calibri"/>
        <family val="2"/>
        <charset val="238"/>
        <scheme val="minor"/>
      </rPr>
      <t>. Frekvence objednání cca 1/rok</t>
    </r>
  </si>
  <si>
    <t>OL-EIA-ETARX_21861239</t>
  </si>
  <si>
    <t>EIA Quant. Determination anti-ETAR Ab</t>
  </si>
  <si>
    <t>Biomedica</t>
  </si>
  <si>
    <t>Reader mikrodestiček Biotek EL800</t>
  </si>
  <si>
    <t>Stanovení anti-ETAR non-HLA protilátek, které výzkumy ukazují jako klinicky zásadní. Vyšetření je plánováno u imunologicky složitých pacientů před/po transplantaci ledvin TC Olomouc za účelem doplnění protilátkového nálezu.</t>
  </si>
  <si>
    <t>I023049-000 (rok 2006)</t>
  </si>
  <si>
    <r>
      <t xml:space="preserve">očekávaný finanční objem </t>
    </r>
    <r>
      <rPr>
        <b/>
        <sz val="14"/>
        <color rgb="FFFF0000"/>
        <rFont val="Arial"/>
        <family val="2"/>
        <charset val="238"/>
      </rPr>
      <t xml:space="preserve">za rok </t>
    </r>
    <r>
      <rPr>
        <b/>
        <sz val="14"/>
        <color theme="0"/>
        <rFont val="Arial"/>
        <family val="2"/>
        <charset val="238"/>
      </rPr>
      <t>bez DPH</t>
    </r>
  </si>
  <si>
    <t xml:space="preserve">FP-335 </t>
  </si>
  <si>
    <t>YAP1 Gene Break Apart Probe Detection Kit</t>
  </si>
  <si>
    <t>FastProbe/Pentagene</t>
  </si>
  <si>
    <t>Detekce přestavby v chromozomální oblasti 11q22 u ependymomů pomocí FISH</t>
  </si>
  <si>
    <t>FP-082</t>
  </si>
  <si>
    <t>MAML2 (11q21) gene break apart probe</t>
  </si>
  <si>
    <t>Detekce přestavby v chromozomální oblasti 11q21 u epidermoidních karcinomů pomocí FISH</t>
  </si>
  <si>
    <t>LEM 4442</t>
  </si>
  <si>
    <t>LEM 4443</t>
  </si>
  <si>
    <t>nové vyšetření, které se bude vykazovat na pojišťovnu a indikuje ho Ústav patologie.</t>
  </si>
  <si>
    <t>Stanovení anti-ETAR protilátek bude součásní panelu non-HLA protilátek, který je zatím ve vývoji; manuální ELISA</t>
  </si>
  <si>
    <r>
      <t xml:space="preserve">(s kódem cenové nabídky PT230908OL); do konce 2023 - 47495,-; pro rok 2024 očekávaný náklad 94990,- 2 balení; doc. Krejčí; </t>
    </r>
    <r>
      <rPr>
        <sz val="11"/>
        <color rgb="FFFF0000"/>
        <rFont val="Calibri"/>
        <family val="2"/>
        <charset val="238"/>
        <scheme val="minor"/>
      </rPr>
      <t>40 testů v balení - cca 1200,-/test; prokázán vliv na humorální rejekci štěpu a na délce doby přežití. Vyšetření může doplnit současnou diagnostiku, zj. u imunologicky komplikovaných pacientů.</t>
    </r>
  </si>
  <si>
    <t>TRC-P479952-1MG</t>
  </si>
  <si>
    <t>Piperacillin-D5, 1 mg</t>
  </si>
  <si>
    <t>Chromservis</t>
  </si>
  <si>
    <t>interní standard ke stanovení piperacillinu - zavedení nové metody antibiotika</t>
  </si>
  <si>
    <t>Antibiotika (bude zavedena)</t>
  </si>
  <si>
    <t>chromatograf kapalinový a spektrometr hmotnostní tandemový</t>
  </si>
  <si>
    <t>I023854-000 s I023855-000, jako záložní I025827 s I025828</t>
  </si>
  <si>
    <t>v tomto roce jednorázový nákup</t>
  </si>
  <si>
    <t>TRC-A634302-1MG</t>
  </si>
  <si>
    <t>Ampicillin-D5 (Mixture of Diastereomers), 1 mg</t>
  </si>
  <si>
    <t>interní standard ke stanovení ampicillinu - zavedení nové metody antibiotika</t>
  </si>
  <si>
    <t>TRC-C244102-1MG</t>
  </si>
  <si>
    <t>Ceftazidime-D5 (90%); 1 mg</t>
  </si>
  <si>
    <t>interní standard ke stanovení ceftazidimu- zavedení nové metody antibiotika</t>
  </si>
  <si>
    <t>TRC-O758502-1MG</t>
  </si>
  <si>
    <t>Oxacillin Sodium-D5 Salt, 1 mg</t>
  </si>
  <si>
    <t>interní standard ke stanovení oxacillinu - zavedení nové metody antibiotika</t>
  </si>
  <si>
    <t>15755100/C</t>
  </si>
  <si>
    <t>Oxacillin sodium salt hydrate, 0.1 g, certified</t>
  </si>
  <si>
    <t>standard ke stanovení oxacillinu - zavedení nové metody antibiotika</t>
  </si>
  <si>
    <t>laboratoř DMP 3342</t>
  </si>
  <si>
    <t>laboratoř DMP 3343</t>
  </si>
  <si>
    <t>laboratoř DMP 3344</t>
  </si>
  <si>
    <t>laboratoř DMP 3345</t>
  </si>
  <si>
    <t>laboratoř DMP 3346</t>
  </si>
  <si>
    <t>hana.janeckova@fnol.cz</t>
  </si>
  <si>
    <t>hana.janeckova@fnol.cz; 3234</t>
  </si>
  <si>
    <t>I023854-000 s I023855-000 (2009), jako záložní I025827 s I025828 (2014)</t>
  </si>
  <si>
    <t>monitorování léčby: Kardiologie  a kardiochirurgie-infekční endokarditidy; Plícní klinika-pacienti s rezist.kmeny-klebsiella,pseudomonas aerug,pacienti s cystickou fibrózou;KARIM-septičtí pacienti;Dětstá klinika</t>
  </si>
  <si>
    <t xml:space="preserve">monitorování léčby: </t>
  </si>
  <si>
    <t>balení a doprava 310 Kč; monitorování léčby; uvedená antibiotika v nabídce OKB-linka nejsou</t>
  </si>
  <si>
    <t>ISH iView Blue Detection Kit</t>
  </si>
  <si>
    <t>kit (pro vyšetření EBER, 200 testů)</t>
  </si>
  <si>
    <t>in situ hybridizace</t>
  </si>
  <si>
    <t>Inform EBER Probe</t>
  </si>
  <si>
    <t>sonda (pro vyšetření EBER, 50 testů)</t>
  </si>
  <si>
    <t>Red Counterstain II</t>
  </si>
  <si>
    <t>dobarvení (pro vyšetření EBER, 100 testů)</t>
  </si>
  <si>
    <t>1ks</t>
  </si>
  <si>
    <t>1ks; vyšetření EBV infekce in situ hybridizací v parafinových řezech (EBER), dosud jsme používali kit a sondu od Dako. Sonda se přestala vyrábět (Y520001-2) a proto po dobrání budeme přecházet z ručního barvení na automat. Reagencie vystačí na cca rok, 50 -60 vyšetření ročně.</t>
  </si>
  <si>
    <t>DAP 92145</t>
  </si>
  <si>
    <t>Daptomycin E-testy</t>
  </si>
  <si>
    <t>testování citlivosti vybraných kmenů bakterií</t>
  </si>
  <si>
    <t>nové ATB; testování vybraných rezistentních kmenů g+ bakterií k možné rozšířené ATB terapii;Daptomycin nyní dostupné na trhu s příznivou farmakokinetikou -pacienti s vybranými diagnózam (ortopedie..)</t>
  </si>
  <si>
    <t>FP-279</t>
  </si>
  <si>
    <t>ZFTA (C11ORF95)(11q13) Gene Break Apart Probe Detection Kit</t>
  </si>
  <si>
    <t>Detekce přestavby v chromozomální oblasti 11q13 u ependymomů pomocí FISH</t>
  </si>
  <si>
    <t>PATOL referenční diagnostika 3742</t>
  </si>
  <si>
    <t>FISH fluorescenční in situ hybridizace</t>
  </si>
  <si>
    <t>zavedení nového vyšetření u ependymomů; raritní vyšetření 20/rok, jedno balení/rok</t>
  </si>
  <si>
    <t xml:space="preserve">243204N-25PA </t>
  </si>
  <si>
    <t>BIOVENDOR</t>
  </si>
  <si>
    <t>NADAL® COVID-19 Ag+Chřipka A/B plus Test  25ks</t>
  </si>
  <si>
    <t>Matal</t>
  </si>
  <si>
    <t>POCT imunochromatografický test pozitivní/negativní výsledek (barevný proužek)</t>
  </si>
  <si>
    <t>rozlišení COVID/ Chřipka pro ambulanci praktického lékaře</t>
  </si>
  <si>
    <t>nový test k rozlišení covidu od chřipky, pro praktického lékaře; předpoklad 1x25ks bude stačit, ale závisí na epidemiologické situaci</t>
  </si>
  <si>
    <t>XL ATM/TP53</t>
  </si>
  <si>
    <t>Metasystems/Alogo</t>
  </si>
  <si>
    <t>D-5046-100-OG</t>
  </si>
  <si>
    <t>doposud vždy jako součást kitu ještě s druhou sondou; v laboratoři došlo k přebytku jedné sondy; XL CLL Probe kit (D-5044-100-TC, dod. Alogo, cena 20570,- Kč, složený z XL DLEU/LAMP/12cen a XL ATM/TP53 ); Obě sondy lze koupit i samostatně. Předpokl. 1 sonda/rok</t>
  </si>
  <si>
    <t>FISH - pacienti s CLL, s MCL</t>
  </si>
  <si>
    <t>PAX5 (SP34)</t>
  </si>
  <si>
    <t>primární protilátka - diagnostika lymfomů, přítomnost PAX5 v nádorových buňkách poskytuje cenné informace o B buněčné linii nádorových buněk</t>
  </si>
  <si>
    <t>žádáme urgentně o nový kód pro protilátku PAX5, vázne dodání od Barie, proto budeme přecházet na protilátku z dispenzoru do Ventan od Roche; diagnostikae lymfomů, přítomnost PAX5 v nádorových buňkách poskytuje cenné informace o B buněčné linii nádorových buněk a může pomoci při rozhodování o diagnóze a léčbě;  300pacientů/rok/6ks</t>
  </si>
  <si>
    <t>stanovení density B-lymfocytárních znaků, které slouží jako cíl pro biologickou léčbu</t>
  </si>
  <si>
    <t>nově s kategorizací CE-IVD, vyšetření slouží jako podklad pro podání, resp. ukončení podávání terapeutických protilátek anti CD20, monitorujeme kvalitativní i kvantitativní zastoupení cílové populace; spotřeba cca 4 bal./rok.</t>
  </si>
  <si>
    <t>FITC CD19, 50 tests</t>
  </si>
  <si>
    <t>Becton Dickinson Czechia, s.r.o.</t>
  </si>
  <si>
    <t>detekce šesti základních subpopulací B- a T-lymfocytů a NK buněk, s certifikací CE-IVD</t>
  </si>
  <si>
    <t>EXBIO Praha</t>
  </si>
  <si>
    <t>ED7736</t>
  </si>
  <si>
    <t>DryFlowEx TBNK 6-color (50 tests)</t>
  </si>
  <si>
    <t>nově v podobě  lyofilizovaných protilátek přímo ve zkumavce, omezuje možnost preanalytické chyby; výrazně citlivější než v současné době námi používaný test; plánujeme jej používat pouze v případech, kde potřeba vyšší sensitivity vyvažuje vyšší cenu (analýza mozkomíšního moku, externí hodnocení kvality). Pro rutinní testování periferní krve plánujeme ponechat si současný test; spotřeba 2 bal./rok</t>
  </si>
  <si>
    <t>Allergen sIgE Panel A Lyph 6x2 ml</t>
  </si>
  <si>
    <t>BIO-RAD</t>
  </si>
  <si>
    <t>QC pro vyšetření ALEX</t>
  </si>
  <si>
    <t>Multi Array Xplorer</t>
  </si>
  <si>
    <t>C0032113-000 (ANALYZÁTOR MAX 45k - VZ-2020-000055)</t>
  </si>
  <si>
    <t>Mišunová Denisa, Mgr. &lt;Denisa.Misunova@fnol.cz&gt;</t>
  </si>
  <si>
    <t>ALEX test (VZ-2020-000055)</t>
  </si>
  <si>
    <t>jedna se QC pro pouziti na tomto pristroji. Kontrola neni soucasti nasmlouvaneho kitu</t>
  </si>
  <si>
    <t>DMP metoda screening mukolipidoz</t>
  </si>
  <si>
    <t>392 - Screening mukolipidoz</t>
  </si>
  <si>
    <t>Spektrofotometr Evolution 201</t>
  </si>
  <si>
    <t>lab DMP  3342</t>
  </si>
  <si>
    <t>Bekárek Vojtěch, Ing. &lt;Vojtech.Bekarek@fnol.cz&gt;</t>
  </si>
  <si>
    <t>I024832-000 (2012)</t>
  </si>
  <si>
    <t>sc-238927A</t>
  </si>
  <si>
    <t>4-Nitrocatechol sulfate dipotas.salt</t>
  </si>
  <si>
    <t>SpinChem</t>
  </si>
  <si>
    <t>2g/rok</t>
  </si>
  <si>
    <t>neschváleno vysoutěž.ag test covid</t>
  </si>
  <si>
    <t>S7757-1KG</t>
  </si>
  <si>
    <t>SODIUM THIOCYANATE, REAGENT GRADE,
98 -</t>
  </si>
  <si>
    <t>Merck</t>
  </si>
  <si>
    <t>chemikálie potřebné k přípravě pufrů; 1kg/rok</t>
  </si>
  <si>
    <t>vladimira.koudelakova@fnol.cz</t>
  </si>
  <si>
    <t>chemikálie potřebné k přípravě pufrů; onko vyšetření FISH</t>
  </si>
  <si>
    <t>13-4013-85</t>
  </si>
  <si>
    <t>Rat anti-Mouse IgG (H+L) Secondary Antibody, Biotin, eBioscience™</t>
  </si>
  <si>
    <t>Invitrogen / Thermofisher</t>
  </si>
  <si>
    <t>grant 8586</t>
  </si>
  <si>
    <t>imunologie</t>
  </si>
  <si>
    <t>mikroskopie</t>
  </si>
  <si>
    <t>Goat anti-Mouse IgG (H+L) Secondary Antibody, Biotin</t>
  </si>
  <si>
    <t>65-0865-14</t>
  </si>
  <si>
    <t>eBioscience™ Fixable Viability Dye eFluor™ 780</t>
  </si>
  <si>
    <t>Invitrogen/Thermofisher</t>
  </si>
  <si>
    <t>sek.protilátka</t>
  </si>
  <si>
    <t>test viability buněk; 1ks/rok</t>
  </si>
  <si>
    <t>mikroskop</t>
  </si>
  <si>
    <t>BV421 Hu IgM G20-127 50T</t>
  </si>
  <si>
    <t>BD Biosciences</t>
  </si>
  <si>
    <t>ústav imunologie</t>
  </si>
  <si>
    <t>6 076 CZK</t>
  </si>
  <si>
    <t>12 172 CZK</t>
  </si>
  <si>
    <t>ANO číslo RIV 8763</t>
  </si>
  <si>
    <t>APC-H7 Hu IgD IA6-2 50T</t>
  </si>
  <si>
    <t>5 521 CZK</t>
  </si>
  <si>
    <t>11 042 CZK</t>
  </si>
  <si>
    <t>FITC Hu CD3 HIT3a 100T</t>
  </si>
  <si>
    <t>2 195 CZK</t>
  </si>
  <si>
    <t>Zachova Katerina &lt;katerina.zachova@upol.cz&gt;</t>
  </si>
  <si>
    <t>výzkumný grant</t>
  </si>
  <si>
    <t>výzkumný grant - průtoková cytometrie</t>
  </si>
  <si>
    <t>D.04-380Q</t>
  </si>
  <si>
    <t>X-VIVO 10</t>
  </si>
  <si>
    <t>P-LAB/Lonza</t>
  </si>
  <si>
    <t>aktivace NK buněk</t>
  </si>
  <si>
    <t>médium pro kliniku; 1ks/rok</t>
  </si>
  <si>
    <t>médium - aktivace NK buněk</t>
  </si>
  <si>
    <t xml:space="preserve">A11001 </t>
  </si>
  <si>
    <t>Goat anti-Mouse IgG (H+L) Cross-Adsorbed Secondary Antibody, Alexa Fluor™ 488</t>
  </si>
  <si>
    <t>Invitrogene/ Thermo Fisher</t>
  </si>
  <si>
    <t>A21235</t>
  </si>
  <si>
    <t>Goat anti-Mouse IgG (H+L) Cross-Adsorbed Secondary Antibody, Alexa Fluor™ 647</t>
  </si>
  <si>
    <t>sek.protilátka;1ks/rok</t>
  </si>
  <si>
    <t>CD21 (2G9)</t>
  </si>
  <si>
    <t>CD56 (MRQ-42)</t>
  </si>
  <si>
    <t>10x</t>
  </si>
  <si>
    <t>AVI 3279 G</t>
  </si>
  <si>
    <t>Hairy Cell Leukemia [DBA.44]</t>
  </si>
  <si>
    <t>Biocare/BioTech</t>
  </si>
  <si>
    <t>1x</t>
  </si>
  <si>
    <t>AVI 415 G</t>
  </si>
  <si>
    <t>c-Myc</t>
  </si>
  <si>
    <t>3x</t>
  </si>
  <si>
    <t>4x;jedná se o náhradu stávajících (DE535, DE722, DH516, DA551) přecházíme na protilátky kompatibilní s barvícími automaty Ventana</t>
  </si>
  <si>
    <t>primární protilátka; CD21 je markerem folikulárních dendritických buněk</t>
  </si>
  <si>
    <t>primární protilátka; CD56 marker neoplazií odvozených z NK buněk a neoplazií s neuroendokrinní diferenciací</t>
  </si>
  <si>
    <t xml:space="preserve">primární protilátka; DBA.44 je marker Hairy Cell Leukemie </t>
  </si>
  <si>
    <t>primární protilátka; c-Myc se barví u kolorektálního karcinomu, invazivního duktálního karcinomu prsu, adenokarcinomu prostaty, Burkittova lymfomu a difuzního large B-cell lymfomu</t>
  </si>
  <si>
    <t xml:space="preserve">NADAL® COVID-19 Ag+Chřipka A/B plus Test /RSV </t>
  </si>
  <si>
    <t>rozlišení COVID/ Chřipka</t>
  </si>
  <si>
    <t>POCT</t>
  </si>
  <si>
    <t>6322 urgent</t>
  </si>
  <si>
    <t>Fiala Hynek, MUDr., Ph.D. &lt;Hynek.Fiala@fnol.cz&gt;</t>
  </si>
  <si>
    <t>ROK</t>
  </si>
  <si>
    <t>R0155S</t>
  </si>
  <si>
    <t>Hinf I restrikční enzym 5000 units</t>
  </si>
  <si>
    <t>Biotech</t>
  </si>
  <si>
    <t>stanovení bodové mutace v genu MTHFR</t>
  </si>
  <si>
    <t>PCR a restrikční analýza</t>
  </si>
  <si>
    <t>R0148S</t>
  </si>
  <si>
    <t>Mbo II restrikční enzym 300 units</t>
  </si>
  <si>
    <t>termocycler + termoblok</t>
  </si>
  <si>
    <t>I0031589-000; C008188-000</t>
  </si>
  <si>
    <t>Divoká Martina, RNDr., Ph.D. &lt;Martina.Divoka@fnol.cz&gt;</t>
  </si>
  <si>
    <t>nové chemikálie; dvě restrikční endonukleázy, které potřebujeme k detekci mutací v genu MTHFR; prováděno již dříve, teď je vyšetření požadováno lékařem po delší pauze</t>
  </si>
  <si>
    <t>HOK  3247</t>
  </si>
  <si>
    <t>HOK  3248</t>
  </si>
  <si>
    <t>ab209959</t>
  </si>
  <si>
    <t>Anti-PD-L1 antibody [28-8]  AF488</t>
  </si>
  <si>
    <t>Abcam</t>
  </si>
  <si>
    <t>detekce PD-L1; výzkum grant 8586</t>
  </si>
  <si>
    <t>13684S</t>
  </si>
  <si>
    <t>PD-L1 (E1L3N®) XP® Rabbit mAb</t>
  </si>
  <si>
    <t>Cell Signaling Technology / Biotech</t>
  </si>
  <si>
    <t xml:space="preserve">14-5983-82    </t>
  </si>
  <si>
    <t>CD274 (PD-L1, B7-H1) Monoclonal Antibody (MIH1), eBioscience™</t>
  </si>
  <si>
    <t>eBiosciences/ThermoFisher Scientific</t>
  </si>
  <si>
    <t xml:space="preserve">12-5983-42 </t>
  </si>
  <si>
    <t>CD274 (PD-L1, B7-H1) Monoclonal Antibody (MIH1), PE, eBioscience™</t>
  </si>
  <si>
    <t>eBiosciences/ ThermoFisher Scientific</t>
  </si>
  <si>
    <t>20 testů; 10-20testů za den běhěm vlny nemoci; 5ks balení</t>
  </si>
  <si>
    <t>PharmalyteTM pH 5-8</t>
  </si>
  <si>
    <t>Cytiva</t>
  </si>
  <si>
    <t>screening mukolipidoz</t>
  </si>
  <si>
    <t>isoelektrická fokusace</t>
  </si>
  <si>
    <t>Vana pro isoelektrickou fokusaci</t>
  </si>
  <si>
    <t>D130377-000</t>
  </si>
  <si>
    <t>pufr pro přípravu gelu (25ml), 1ks vydrží asi 4 roky</t>
  </si>
  <si>
    <t>CD23 (SP23)</t>
  </si>
  <si>
    <t>Vimentin (V9)</t>
  </si>
  <si>
    <t>4x</t>
  </si>
  <si>
    <t>SOX-11 (MRQ-58)</t>
  </si>
  <si>
    <t>5x</t>
  </si>
  <si>
    <t>Inhibin, alpha (MRQ-63)</t>
  </si>
  <si>
    <t>2x</t>
  </si>
  <si>
    <t>primární protilátka - CD23 detekuje přítomnost exprese proteinu CD23 u chronické lymfocytární leukemie, malého lymfocytárního lymfomu a nepřítomnost je u lymfomu plášťových buněk</t>
  </si>
  <si>
    <t>primární protilátka - Vimentin je široký mezenchymální marker expromovaný v sarkomech, lymfomech, melanomu a některých karcinomech (např. papilární karcinom, karcinom ze sběrných kanálků)</t>
  </si>
  <si>
    <t>primární protilátka - SOX11 je markerem lymfomu plášťových buněk</t>
  </si>
  <si>
    <t>primární protilátka - Inhibin alfa identifikuje stromální nádory pohlavních žláz a nádory adrenální kůry</t>
  </si>
  <si>
    <t>10x/rok; nové kódy k 4 protilátkám, jedná se o náhradu stávajících (DC167, DA209, DH704, DI185) přecházíme na protilátky kompatibilní s barvícími automaty Ventana</t>
  </si>
  <si>
    <t>APC:FcERIa</t>
  </si>
  <si>
    <t>BioLegend/Biomedica</t>
  </si>
  <si>
    <t>Imunofenotypyzace PBMC</t>
  </si>
  <si>
    <t>721 Panel Flow</t>
  </si>
  <si>
    <t>flow cytometr</t>
  </si>
  <si>
    <t>APC-Cy7:CD117</t>
  </si>
  <si>
    <t>FITC:CD27</t>
  </si>
  <si>
    <t>PE:TLR2</t>
  </si>
  <si>
    <t>PE-Cy7:CD38</t>
  </si>
  <si>
    <t>PE-Cy7:CCR6</t>
  </si>
  <si>
    <t>PerCP-Cy5.5:CD19</t>
  </si>
  <si>
    <t>C0027641 Mindray BriCyte E6</t>
  </si>
  <si>
    <t>Karolína Wojewodová (7-2292)</t>
  </si>
  <si>
    <t>Z223PI</t>
  </si>
  <si>
    <t>Anti-Lub monoklonální</t>
  </si>
  <si>
    <t>Alba Bioscience/IVT IMUNO s.r.o.</t>
  </si>
  <si>
    <t>diagnostika antigenu Lu(b) na erytrocytech</t>
  </si>
  <si>
    <t>typování erytrocytárních antigenů</t>
  </si>
  <si>
    <t>není (manuální metoda)</t>
  </si>
  <si>
    <t>Anti-Lua polyklonální</t>
  </si>
  <si>
    <t>Lorne Laboratories Ltd./IVT IMUNO s.r.o.</t>
  </si>
  <si>
    <t>diagnostika antigenu Lu(a) na erytrocytech</t>
  </si>
  <si>
    <t>DiaClon Anti-Lu(a)</t>
  </si>
  <si>
    <t>DiaMed GmbH/BioRad Laboratories</t>
  </si>
  <si>
    <t>IH-500 System/ IH-1000 System</t>
  </si>
  <si>
    <t>C0029167-000/C0029166-000</t>
  </si>
  <si>
    <t>DiaClon Anti-Lu(b)</t>
  </si>
  <si>
    <t>náhrada za zboží kod DH782 Anti-Lu(b), výrobce f. CE-Immundiagnostika, dod. Exbio. Výrobce dlouhodobě nemá k dispozici surovinu pro výrobu diagnostika, firma Exbio již nebude toto diagnostikum dodávat.</t>
  </si>
  <si>
    <t>náhrada za DH781 Anti-Lu(a), výrobce f. CE-Immundiagnostika, dod. Exbio. Diagnostikum nevykazuje vhodné analytické vlastnosti (velmi slabé reakce).</t>
  </si>
  <si>
    <t>Náhrada za DF042 Anti-Lu(a) a DF022 Anti-Lu(b), výrobce f. DiaMed GmbH, dod. Biorad. Výrobce dlouhodobě nemá k dispozici surovinu pro výrobu diagnostika, budou jej nahrazovat jiným produktem.</t>
  </si>
  <si>
    <t>Benzylpenicillin disky</t>
  </si>
  <si>
    <t>4x50d; testování vybraných bakteriálních kmenů k možné ATB terapii (dle  pravidel EUCAST);jedná se o náhradu téhož v jiné síle – nyní 10 IU, potřebujeme 1 IU</t>
  </si>
  <si>
    <t>15217.21-K-AN</t>
  </si>
  <si>
    <t>(S)-Hexahydrocannabinol, 1000μg/ml in Acetonitrile, 1ml</t>
  </si>
  <si>
    <t>Altium International s.r.o.
Na Jetelce 69/2
190 00 Praha 9</t>
  </si>
  <si>
    <t>LCMS /GCMS</t>
  </si>
  <si>
    <t>7 980,00 </t>
  </si>
  <si>
    <t>15218.21-K-AN</t>
  </si>
  <si>
    <t>9(R)-Hexahydrocannabinol, 1000µg/ml in Acetonitrile, 1ml</t>
  </si>
  <si>
    <t>Altium International s.r.o. Na Jetelce 69/2 190 00 Praha 9</t>
  </si>
  <si>
    <t>9(R)-Hexahydrocannabinol-d9, sol. in
Acetonitrile, ≥99% deuterated forms (d1-d9),
100µg</t>
  </si>
  <si>
    <t>urgentní!! otravy HHC želatinové bonbony</t>
  </si>
  <si>
    <t>zrušeno</t>
  </si>
  <si>
    <t xml:space="preserve">EI 2192-9601 M </t>
  </si>
  <si>
    <t xml:space="preserve">Anti-Chlamydia pneumoniae ELISA (IgM) </t>
  </si>
  <si>
    <t>Dynex</t>
  </si>
  <si>
    <t>sérologie</t>
  </si>
  <si>
    <t xml:space="preserve">EI 2192-9601 A </t>
  </si>
  <si>
    <t xml:space="preserve">Anti-Chlamydia pneumoniae ELISA (IgA) </t>
  </si>
  <si>
    <t xml:space="preserve">EI 2192-9601 G </t>
  </si>
  <si>
    <t xml:space="preserve">Anti-Chlamydia pneumoniae ELISA (IgG) </t>
  </si>
  <si>
    <t>stanovení protilátek Chlamydia pneumonie</t>
  </si>
  <si>
    <t>ukončila výrobu souprav s rodovým Ag, nově jsou dostupné soupravy s druhovým Ag; výrobce Euroimmun, dodavatel Dynex</t>
  </si>
  <si>
    <t xml:space="preserve">C-144S
</t>
  </si>
  <si>
    <t>CBD-A Cannabidiolic acid solution, 1 mg/mL in acetonitrile, certified reference material, ampule of 1 mL, Cerilliant®</t>
  </si>
  <si>
    <t>Technofluor ADAMTS13 Activity</t>
  </si>
  <si>
    <t>Medista</t>
  </si>
  <si>
    <t>ADATMTS activity</t>
  </si>
  <si>
    <t>v LIS 702,711</t>
  </si>
  <si>
    <t>Ceveron S 100</t>
  </si>
  <si>
    <t>8 balení</t>
  </si>
  <si>
    <t>Technofluor ADAMTS13 Activity 0 CAL</t>
  </si>
  <si>
    <t>4 balení</t>
  </si>
  <si>
    <t>Ceveron 100 Serie Systém Solution</t>
  </si>
  <si>
    <t>5 balení</t>
  </si>
  <si>
    <t>dočasná výpůjčka</t>
  </si>
  <si>
    <t>příprava VZ koagulace</t>
  </si>
  <si>
    <t>EBV/GP/100</t>
  </si>
  <si>
    <t>GeneProofGeneProof® Epstein-Barr Virus (EBV) PCR Kit</t>
  </si>
  <si>
    <t>Geneproof</t>
  </si>
  <si>
    <t>náhradní kit za kontaminovanou šarži EBV kitu výrobce Altona</t>
  </si>
  <si>
    <t>ústav mikrobiologie</t>
  </si>
  <si>
    <t>molekulárně-biologická detekce</t>
  </si>
  <si>
    <t>CFX96</t>
  </si>
  <si>
    <t>Sauer Pavel, Mgr., Ph.D. &lt;Pavel.Sauer@fnol.cz&gt;</t>
  </si>
  <si>
    <t>I026132-000</t>
  </si>
  <si>
    <t>vzhledem ke kontaminaci šarže používaného kitu pro detekci EBV (ALTONA, dodavatel Genetica) potřebujeme urychleně nahradit detekci náhradním kitem od společnosti GeneProof; v plánu VZ 2024</t>
  </si>
  <si>
    <t>ZEBASPIN DESALTING COLUMNS</t>
  </si>
  <si>
    <t>ThermoFisher Scientific</t>
  </si>
  <si>
    <t>výzkum</t>
  </si>
  <si>
    <t>purifikace</t>
  </si>
  <si>
    <t>dle potřeby</t>
  </si>
  <si>
    <t>956980TS</t>
  </si>
  <si>
    <t>AcroMetrix BCR-ABL Panel (Ruo)</t>
  </si>
  <si>
    <t>Thermofischer</t>
  </si>
  <si>
    <t>laboratoř HOK</t>
  </si>
  <si>
    <t>BCR::ABL kvantifikace</t>
  </si>
  <si>
    <t>LightCycler 2.0 (Roche)</t>
  </si>
  <si>
    <t>C0029381-000</t>
  </si>
  <si>
    <t>grant NE</t>
  </si>
  <si>
    <t>Janská Romana, Mgr. &lt;Romana.Janska@fnol.cz&gt;</t>
  </si>
  <si>
    <r>
      <t xml:space="preserve">validace pro vyšetření BCR::ABL </t>
    </r>
    <r>
      <rPr>
        <b/>
        <sz val="11"/>
        <color rgb="FFFF0000"/>
        <rFont val="Calibri"/>
        <family val="2"/>
        <charset val="238"/>
        <scheme val="minor"/>
      </rPr>
      <t xml:space="preserve">kvantifikace </t>
    </r>
  </si>
  <si>
    <r>
      <rPr>
        <sz val="11"/>
        <color rgb="FFFF0000"/>
        <rFont val="Calibri"/>
        <family val="2"/>
        <charset val="238"/>
        <scheme val="minor"/>
      </rPr>
      <t>1ks pro na validační analýzu, která je součástí MPZ (Mezinár.porovnávací zkoušky);</t>
    </r>
    <r>
      <rPr>
        <sz val="11"/>
        <color theme="1"/>
        <rFont val="Calibri"/>
        <family val="2"/>
        <charset val="238"/>
        <scheme val="minor"/>
      </rPr>
      <t xml:space="preserve"> detekce přítomnosti fúzního genu BCR/ABL metodou PCR pro diagnostiku chronické myeloidní leukémie (CML); produkt je externí kontrolní panel - obsahuje pozitivní a negativní lidské buňky v různém poměru - cílem je </t>
    </r>
    <r>
      <rPr>
        <b/>
        <sz val="11"/>
        <color rgb="FFFF0000"/>
        <rFont val="Calibri"/>
        <family val="2"/>
        <charset val="238"/>
        <scheme val="minor"/>
      </rPr>
      <t>kvantifikace</t>
    </r>
    <r>
      <rPr>
        <sz val="11"/>
        <color theme="1"/>
        <rFont val="Calibri"/>
        <family val="2"/>
        <charset val="238"/>
        <scheme val="minor"/>
      </rPr>
      <t xml:space="preserve"> této translokace</t>
    </r>
  </si>
  <si>
    <t>CD25 PE Cy7</t>
  </si>
  <si>
    <t>BD</t>
  </si>
  <si>
    <t>PE anti-human CD127 (IL-7Ralpha)</t>
  </si>
  <si>
    <t>Thermofisher</t>
  </si>
  <si>
    <t>stanovení Treg - inovace stávající metody</t>
  </si>
  <si>
    <t>inovace stávající metody - IVDR protilátka</t>
  </si>
  <si>
    <t>inovace stávající metody</t>
  </si>
  <si>
    <t>MGM-100</t>
  </si>
  <si>
    <t>MarrowGrow Medium 100ml</t>
  </si>
  <si>
    <t>Pentagen</t>
  </si>
  <si>
    <t>kultivace buněk kostní dřeně pro cytogenetické vyšetření</t>
  </si>
  <si>
    <t>94145, 94149, 94181</t>
  </si>
  <si>
    <t>I0030339</t>
  </si>
  <si>
    <t>CK20 (SP33)</t>
  </si>
  <si>
    <t>Gata3 (L50-823)</t>
  </si>
  <si>
    <t>CD34 (QBEnd/10)</t>
  </si>
  <si>
    <t>IgG4 (MRQ-44)</t>
  </si>
  <si>
    <t>p120 (98)</t>
  </si>
  <si>
    <t>CD20 (L26)</t>
  </si>
  <si>
    <t>CK7 (SP52)</t>
  </si>
  <si>
    <t>primární protilátka CK20 - je detekována v karcinomu z Merkelových buněk, ve většině uroteliálních karcinomů, v kolorektálním karcinomu a v podskupině adenokarcinomů žaludku</t>
  </si>
  <si>
    <t>primární protilátka GATA3 – se exprimuje v karcinomu prsu a uroteliálním karcinomu</t>
  </si>
  <si>
    <t>primární protilátka CD34 – diagnostika tumorů měkkých tkání vaskulárního endoteliálního původu, diagnostika DFSP, GIST</t>
  </si>
  <si>
    <t>primární protilátka IgG4 – analýza sklerotizujících onemocnění spojených s IgG4 (IgG4 pozitivní plazmatické buňky)</t>
  </si>
  <si>
    <t>primární protilátka CD20 – marker všech stádií B-buněk pro posuzování B-buněčných linií a jejich neoplastických populací</t>
  </si>
  <si>
    <t>primární protilátka CK7 – exprimuje se u adenokarcinomu plic, karcinomu prsu, dělohy a vaječníku</t>
  </si>
  <si>
    <t>primární protilátka p120 cytoplasmatická exprese identifikuje lobulární karcinom prsu, membránová exprese identifikuje duktální karcinom prsu.</t>
  </si>
  <si>
    <r>
      <t xml:space="preserve">p120 – </t>
    </r>
    <r>
      <rPr>
        <sz val="11"/>
        <color rgb="FFFF0000"/>
        <rFont val="Calibri"/>
        <family val="2"/>
        <charset val="238"/>
        <scheme val="minor"/>
      </rPr>
      <t>zavedení nové protilátky</t>
    </r>
    <r>
      <rPr>
        <sz val="11"/>
        <color theme="1"/>
        <rFont val="Calibri"/>
        <family val="2"/>
        <charset val="238"/>
        <scheme val="minor"/>
      </rPr>
      <t xml:space="preserve"> do provozu</t>
    </r>
  </si>
  <si>
    <t>náhrada za stávající DG237 (22tis./2023)</t>
  </si>
  <si>
    <t>náhrada za stávající DB868 (10tis./2023)</t>
  </si>
  <si>
    <t>náhrada za stávající DC162 (10tis./2023)</t>
  </si>
  <si>
    <t>náhrada za stávající DE443 (10tis./2023)</t>
  </si>
  <si>
    <t>náhrada za stávající</t>
  </si>
  <si>
    <t>jde o převedení manuálních metod na automat a IVDR metodiku, předchozí Ab koncentráty, nyní ředěné přímo pro použití proto více ks; náhrada za stávající DB522</t>
  </si>
  <si>
    <t>náhrada kvůli častým výpadkům; kultivace buněk kostních dření pacienta pro cytogenetická vyšetření</t>
  </si>
  <si>
    <t xml:space="preserve">EXBIO Praha, a.s.  </t>
  </si>
  <si>
    <t>Monoklonální protilátka umožňující detekovat a kvantifikovat CAR-T konstrukty na bázi FMC63 oblasti (Yescarta, Tecartus, Kymriah).  Zcela nezbytná reagencie k monitoringu úspěšnosti přihojení u pacientů léčených biologickou léčbou na bázi  CAR-T konstruktu</t>
  </si>
  <si>
    <t>vyšetření doposud nebylo možné metodami průtokové cytometrie provádět; zavedení této protilátky do našeho vyšetřovacího algoritmu umožní rozhodnout o fyziologickém či patologickém původu populace T-lymfocytů a tedy odlišit suspektní nádorovou populaci od reaktivních T-lymfocytů v řádu několika hodin</t>
  </si>
  <si>
    <t>1F-850-T100</t>
  </si>
  <si>
    <t>Anti-Hu TCR Cbeta1 FITC</t>
  </si>
  <si>
    <t>stanovení klonality T-lymfocytů; 100tests</t>
  </si>
  <si>
    <t>FM3-FY45-25 tests</t>
  </si>
  <si>
    <t>FITC-Labeled Monoclonal Anti-FMC63 scFv Antibody, Mouse IgG1</t>
  </si>
  <si>
    <t>detekce a kvantifikace CAR-T konstrukty na bázi FMC63 oblasti (Yescarta, Tecartus, Kymriah); 25tests</t>
  </si>
  <si>
    <t>28076-1-AP-150 ul</t>
  </si>
  <si>
    <t>PD-L1/CD274, poly ab</t>
  </si>
  <si>
    <t>Fisher Scientific</t>
  </si>
  <si>
    <t>SA00013-2-200ul</t>
  </si>
  <si>
    <t>coralight conjugated goat anti rabbit IgG</t>
  </si>
  <si>
    <t xml:space="preserve">ANO NU21-03-00372 </t>
  </si>
  <si>
    <t>ANO NU21-03-00372</t>
  </si>
  <si>
    <t>P475-025R</t>
  </si>
  <si>
    <t>SALSA MLPA Probemix P475 FOXP1-FOXP2- 25 rxn</t>
  </si>
  <si>
    <t>Detekce CNV v genu FOXP2</t>
  </si>
  <si>
    <t>ABI3130 / SeqStudio</t>
  </si>
  <si>
    <t>Čapková Pavlína, RNDr., Ph.D. &lt;Pavlina.Capkova@fnol.cz&gt;</t>
  </si>
  <si>
    <t>fragmentační analýza</t>
  </si>
  <si>
    <t>Mental retardation; FOXP2-related speech and language disorders; RUO</t>
  </si>
  <si>
    <t>3B1249</t>
  </si>
  <si>
    <t>ALLgene</t>
  </si>
  <si>
    <t>LC480 Roche</t>
  </si>
  <si>
    <t>Navrátilová Jana, Mgr., Ph.D. &lt;Jana.Navratilova@fnol.cz&gt;</t>
  </si>
  <si>
    <r>
      <t>pro kvantifikaci mutace V617F genu JAK-2 (Janus kinase 2); IVD kit jako alternativa Ipsogen JAK2 mutaquant od Qiagen DF529 (kat. č: 673523; 46140,-za 24rcí=</t>
    </r>
    <r>
      <rPr>
        <sz val="11"/>
        <color rgb="FFFF0000"/>
        <rFont val="Calibri"/>
        <family val="2"/>
        <charset val="238"/>
        <scheme val="minor"/>
      </rPr>
      <t>1923kč za rci;</t>
    </r>
    <r>
      <rPr>
        <sz val="11"/>
        <color theme="1"/>
        <rFont val="Calibri"/>
        <family val="2"/>
        <charset val="238"/>
        <scheme val="minor"/>
      </rPr>
      <t>3ks/2023); u pacientů s Ph-negativní myleoproliferací typu pravá polycytémie, myleofibróza a esenciální trombocytémie. Sleduje se hladina mutace u těchto pacientů v průběhu léčby. Jedná se o cca 50-70 vyšetření za rok;</t>
    </r>
    <r>
      <rPr>
        <sz val="11"/>
        <color rgb="FFFF0000"/>
        <rFont val="Calibri"/>
        <family val="2"/>
        <charset val="238"/>
        <scheme val="minor"/>
      </rPr>
      <t>1190 Kč/reakce</t>
    </r>
  </si>
  <si>
    <r>
      <t xml:space="preserve">TRUPCR JAK 2 QT kit (Allele Burden) </t>
    </r>
    <r>
      <rPr>
        <sz val="11"/>
        <color rgb="FFFF0000"/>
        <rFont val="Calibri"/>
        <family val="2"/>
        <charset val="238"/>
        <scheme val="minor"/>
      </rPr>
      <t>(CE-IVD)</t>
    </r>
  </si>
  <si>
    <t>qPCR: kvantifikaci mutace V617F genu JAK-2</t>
  </si>
  <si>
    <t>I023660-000 (r.v.2009)</t>
  </si>
  <si>
    <t>REF 57001</t>
  </si>
  <si>
    <t xml:space="preserve">mobilní fáze na Mass Chrom Amino Acids and Acylcarnitines (non derivatised). </t>
  </si>
  <si>
    <t>Chromsystems/Biotech</t>
  </si>
  <si>
    <t>Amino Acids and Acylcarnitines</t>
  </si>
  <si>
    <t>Neonatální screening</t>
  </si>
  <si>
    <t>API 4000</t>
  </si>
  <si>
    <t>I 023854</t>
  </si>
  <si>
    <t>samostatná položka pro mobilní fázi pro novorozenecký screening. Celý kit MassChrom Reagent kit for Amino Acids,Acetylcarnitines stojí 254 282,-, kod QI DF221, katalogové číslo 57000/RA</t>
  </si>
  <si>
    <t>00-8333-56</t>
  </si>
  <si>
    <t>Permeabilizační pufr 10x</t>
  </si>
  <si>
    <t>Invitrogen/ThermoScientific</t>
  </si>
  <si>
    <t>Treg</t>
  </si>
  <si>
    <t>sCD38</t>
  </si>
  <si>
    <t>Medion Grifols Diagnostic AG/ Grifols</t>
  </si>
  <si>
    <t xml:space="preserve">vysycení anti-CD38  u pacientů léčených touto protilátkou </t>
  </si>
  <si>
    <t>příprava vzorku k imunohematologickým vyšetřením</t>
  </si>
  <si>
    <t>soluble recombinant protein that blocks anti-CD38 antibodies; jedná se o novinku na trhu umožňující provádět základní imunohematologická vyšetření u pacientů léčených specifickou protilátkou anti-CD38; daratumumab; 100rcí</t>
  </si>
  <si>
    <t>MS99113</t>
  </si>
  <si>
    <t>Plasma Calibrator Set, lyophil. (Level 0 - 3)</t>
  </si>
  <si>
    <t>Radanal/Recipe</t>
  </si>
  <si>
    <t>vyšetření MPA</t>
  </si>
  <si>
    <t>Mykofenolová kyselina</t>
  </si>
  <si>
    <t>I023854</t>
  </si>
  <si>
    <t>MS99183</t>
  </si>
  <si>
    <t>Plasma Control, lyophil</t>
  </si>
  <si>
    <t>Monitorování léčby imunosupresivem mykofenolát mofetil (MMF); ukončení dodávek - musíme nahradit vyšetřením na jiném stroji a jinou metodou (LC/MS)</t>
  </si>
  <si>
    <t>Abbott</t>
  </si>
  <si>
    <t>malárie</t>
  </si>
  <si>
    <t>Infekční oddělení</t>
  </si>
  <si>
    <t>Rožková Ivana &lt;Ivana.Rozkova@fnol.cz&gt;</t>
  </si>
  <si>
    <t>Complete MAIPA Kit (5)</t>
  </si>
  <si>
    <t>Dodavatel APR, výrobce ApDia</t>
  </si>
  <si>
    <t>MAIPA, t.č. zavedená total in-house metoda, v souvislosti s nařízením EU "IVDR" nevalidovatelná, o změně informováno vedení FNOL na hospodářské schůzi</t>
  </si>
  <si>
    <t>I023049-000</t>
  </si>
  <si>
    <t>IHB-Reagent-003</t>
  </si>
  <si>
    <r>
      <rPr>
        <b/>
        <sz val="11"/>
        <color theme="1"/>
        <rFont val="Calibri"/>
        <family val="2"/>
        <charset val="238"/>
        <scheme val="minor"/>
      </rPr>
      <t>IgG positive blend contro</t>
    </r>
    <r>
      <rPr>
        <sz val="11"/>
        <color theme="1"/>
        <rFont val="Calibri"/>
        <family val="2"/>
        <charset val="238"/>
        <scheme val="minor"/>
      </rPr>
      <t>l, https://www.nrc-hla.nl/StoreFront/Index/5</t>
    </r>
  </si>
  <si>
    <t xml:space="preserve">Immunology-ETRL (Univerzita Leiden, organizátor EHK), </t>
  </si>
  <si>
    <t>Multispecifické IgG pozitivní sérum s dostatečnými titry anti-HLA protilátek bude prozatím využíváno pro CDC a nově zaváděnou FCXM metodu. Obojí jsou metody vyšetřované v rámci transplantačního programu ledvin- posouzení shody dárce a příjemce. S rozvojem IVDR předpokládáme v budoucnu jinou komerční alternativu</t>
  </si>
  <si>
    <t>CDC - stanovení anti-HLA protilátek mikrolymfocytotoxickým testem, nově i zaváděná metoda FCXM - flow cytometry crossmatch pro posouzení preformovaných anti-HLA protilátek</t>
  </si>
  <si>
    <t>Odečet CDC prováděn na inverzních mikroskopech Ústavu imunologie, např.: Mikroskop Olympus CKX53</t>
  </si>
  <si>
    <t>I0031037</t>
  </si>
  <si>
    <t>30Euro/1ml</t>
  </si>
  <si>
    <t>Při současném stavu je odhadovaná spotřeba cca 20ml séra/rok</t>
  </si>
  <si>
    <t>IHB-Reagent-002</t>
  </si>
  <si>
    <r>
      <rPr>
        <b/>
        <sz val="11"/>
        <color theme="1"/>
        <rFont val="Calibri"/>
        <family val="2"/>
        <charset val="238"/>
        <scheme val="minor"/>
      </rPr>
      <t>IgM positive control</t>
    </r>
    <r>
      <rPr>
        <sz val="11"/>
        <color theme="1"/>
        <rFont val="Calibri"/>
        <family val="2"/>
        <charset val="238"/>
        <scheme val="minor"/>
      </rPr>
      <t>, https://www.nrc-hla.nl/StoreFront/Index/5</t>
    </r>
  </si>
  <si>
    <t>Immunology-ETRL (Univerzita Leiden, organizátor EHK)</t>
  </si>
  <si>
    <t>Multispecifické pozitivní sérum s dostatečnými titry anti-HLA protilátek bude prozatím využíváno pro CDC metodu. Jedná se o metodu vyšetřované v rámci transplantačního programu ledvin- posouzení shody dárce a příjemce. S rozvojem IVDR předpokládáme v budoucnu jinou komerční alternativu</t>
  </si>
  <si>
    <t>CDC - stanovení anti-HLA protilátek mikrolymfocytotoxickým testem,</t>
  </si>
  <si>
    <t>Odečet CDC prováděn na inverzních mikroskopech ústavu imunologie, např.: Mikroskop Olympus CKX53</t>
  </si>
  <si>
    <t>přechod na IVDR; 101 600,00 Kč/ balení; 1bal/55pacientů; sdružujeme pacienty ALGEL+prostějov; při současném počtu vzorků je předpoklad na 1 rok objednat 11 balení,  pro rok 2024 počítáme objednání celkem 8-9 balení (část bude použita pro vstupní validaci metody); kalkulace v excelu pro hospodářskou schůzi - Vedení FNOL i Ústavu imunologie je informováno, problematika náhrady byla diskutována během hospodářské schůze</t>
  </si>
  <si>
    <t>Reader mikrodestiček Biotek EL800 (r.v.2006)</t>
  </si>
  <si>
    <r>
      <rPr>
        <sz val="11"/>
        <color rgb="FFFF0000"/>
        <rFont val="Calibri"/>
        <family val="2"/>
        <charset val="238"/>
        <scheme val="minor"/>
      </rPr>
      <t>Stanovení anti-trombocytárních protilátek (volných i vázaných) metodou MAIPA</t>
    </r>
    <r>
      <rPr>
        <sz val="11"/>
        <color theme="1"/>
        <rFont val="Calibri"/>
        <family val="2"/>
        <charset val="238"/>
        <scheme val="minor"/>
      </rPr>
      <t>, vyšetření využívají intramurální i extramurální žadatelé</t>
    </r>
  </si>
  <si>
    <t>sérum jako pozitivní kontrola od univerzity - EHK; 30Euro/1ml; Při současném stavu je odhadovaná spotřeba cca 20ml séra/rok</t>
  </si>
  <si>
    <t>80-8061-HGHM5</t>
  </si>
  <si>
    <t>Human High Methylated DNA, 1 vial</t>
  </si>
  <si>
    <r>
      <t>výzkum biomarkerů náhlého kardiálního úmrtí (</t>
    </r>
    <r>
      <rPr>
        <b/>
        <sz val="11"/>
        <color theme="1"/>
        <rFont val="Calibri"/>
        <family val="2"/>
        <charset val="238"/>
        <scheme val="minor"/>
      </rPr>
      <t>dle náplně vnitřního grantu FNOL 2023 RIV 87-69</t>
    </r>
    <r>
      <rPr>
        <sz val="11"/>
        <color theme="1"/>
        <rFont val="Calibri"/>
        <family val="2"/>
        <charset val="238"/>
        <scheme val="minor"/>
      </rPr>
      <t>: "Multioborový projekt diagnostiky a léčebné péče o rodiny s výskytem náhlého kardiálního úmrtí ", řešitel: doc. MUDr. Jana Petřková, Ph.D.)</t>
    </r>
  </si>
  <si>
    <t>Laboratoř kardiogenomiky ÚKMP - NS 3743</t>
  </si>
  <si>
    <t>I024749-000</t>
  </si>
  <si>
    <r>
      <t xml:space="preserve">vnitřní grant FNOL 2023 </t>
    </r>
    <r>
      <rPr>
        <b/>
        <sz val="11"/>
        <color theme="1"/>
        <rFont val="Calibri"/>
        <family val="2"/>
        <charset val="238"/>
        <scheme val="minor"/>
      </rPr>
      <t>RIV 87-69</t>
    </r>
    <r>
      <rPr>
        <sz val="11"/>
        <color theme="1"/>
        <rFont val="Calibri"/>
        <family val="2"/>
        <charset val="238"/>
        <scheme val="minor"/>
      </rPr>
      <t>: "Multioborový projekt diagnostiky a léčebné péče o rodiny s výskytem náhlého kardiálního úmrtí ", řešitel: doc. MUDr. Jana Petřková, Ph.D.</t>
    </r>
  </si>
  <si>
    <t>80-8062-HGUM5</t>
  </si>
  <si>
    <t>Human Low Methylated DNA, 1 vial</t>
  </si>
  <si>
    <t>80-8060H-PreMix</t>
  </si>
  <si>
    <t>Human Pre-Mix Methylation Standards, 1 box (7 vials)</t>
  </si>
  <si>
    <t>doprava, clo, balení</t>
  </si>
  <si>
    <t>Petřek Martin, prof. MUDr., CSc. &lt;Martin.Petrek@fnol.cz&gt;</t>
  </si>
  <si>
    <t>Náklady na dopravu, clo a balení jsou stejné při objednání 1 nebo i všech 3 položek</t>
  </si>
  <si>
    <t>udělat VZMR</t>
  </si>
  <si>
    <t>TRC-M831502-1mg</t>
  </si>
  <si>
    <t>Mycophenolic Acid-D3, 1 mg</t>
  </si>
  <si>
    <t>TRC/Chromservis</t>
  </si>
  <si>
    <t>vyšetření MPA (Mykofenolová kyselina)</t>
  </si>
  <si>
    <t>API 4000 hmotnostní spektrometr</t>
  </si>
  <si>
    <t>IDTGBLOCKS 125-500</t>
  </si>
  <si>
    <t>GBLOCKS gene fragments 125-500 BP</t>
  </si>
  <si>
    <t>KRD - obchodní spol.s r.o.</t>
  </si>
  <si>
    <t>stanovení som. variant kandidátních genů u Hodgkinova lymfomu</t>
  </si>
  <si>
    <t>digitální PCR</t>
  </si>
  <si>
    <t>Digital PCR Naica Stila</t>
  </si>
  <si>
    <t>I0031213-000</t>
  </si>
  <si>
    <t>ANO - MZ ČR – RVO (FNOL, 00098892), prof. MUDr. V. Procházka, 87-29</t>
  </si>
  <si>
    <t>ME5-10ROBQ2</t>
  </si>
  <si>
    <t>5´ROX-3´BHQ2 5-10nmol sonda</t>
  </si>
  <si>
    <t>East Port Praha, s.r.o./Metabion</t>
  </si>
  <si>
    <t>ME5-10CY5BQ2</t>
  </si>
  <si>
    <t>5´CY5-3´BHQ2 5-10nmol sonda</t>
  </si>
  <si>
    <t>ME5-10YYBQ1</t>
  </si>
  <si>
    <t>5´YY-3´BHQ1 5-10nmol sonda</t>
  </si>
  <si>
    <t>ME5-10CY3BQ2</t>
  </si>
  <si>
    <t>5´CY3-3´BHQ2 5-10nmol sonda</t>
  </si>
  <si>
    <t>ME5-10CY5.5BQ2</t>
  </si>
  <si>
    <t>5´CY5.5-3´BHQ2 5-10nmol sonda</t>
  </si>
  <si>
    <t>ME002H</t>
  </si>
  <si>
    <t>0,02 µmol/báze HPLC</t>
  </si>
  <si>
    <t>ANO - MZ ČR – RVO (FNOL, 00098892), prof. MUDr. V. Procházka, 87-30</t>
  </si>
  <si>
    <t>ME5-10LNA</t>
  </si>
  <si>
    <t>5-10 nmol/báze LNA</t>
  </si>
  <si>
    <t>ANO - MZ ČR – RVO (FNOL, 00098892), prof. MUDr. V. Procházka, 87-31</t>
  </si>
  <si>
    <t>Digital PCR Naica Stila (Explorea, z REACTU)</t>
  </si>
  <si>
    <t>ab199074</t>
  </si>
  <si>
    <t>Alexa Fluor® 488
Anti-Prealbumin antibody
[EP2929Y], 0,1 ml</t>
  </si>
  <si>
    <t>abcam/Pragostem</t>
  </si>
  <si>
    <t>přímá imunofluorescence</t>
  </si>
  <si>
    <t>výzkumný grant; nákupu sond a reagencií na digitální PCR, jedná se o výzkum u Hodgkinova lymfomu prováděný v rámci vnitřního grantu FNOL (MZ ČR – RVO (FNOL, 00098892), prof. MUDr. V. Procházka, 87-31). Náklady budou hrazeny z tohoto grantu</t>
  </si>
  <si>
    <t>antigenní test</t>
  </si>
  <si>
    <t>BinaxNOW MALARIA (5testů)</t>
  </si>
  <si>
    <t>660-005</t>
  </si>
  <si>
    <t>660-000</t>
  </si>
  <si>
    <t>BinaxNOW MALARIA (25testů)</t>
  </si>
  <si>
    <t>5ks v balení;</t>
  </si>
  <si>
    <t xml:space="preserve">25 ks/balení; ...120,-/test; počítame s 20-30 susp. případy malárie ročně, domluveno pak následné vykódovaní s prim. MUDr. Směšnou </t>
  </si>
  <si>
    <t xml:space="preserve">AVI 3270 G </t>
  </si>
  <si>
    <t>CD19 (RM) [RM332]</t>
  </si>
  <si>
    <t>Biocare/Biotech</t>
  </si>
  <si>
    <t>Fluorescenční mikroskop</t>
  </si>
  <si>
    <t>C0029500-000</t>
  </si>
  <si>
    <t>nové protilátky: Prealbumin FITC - nutná pro imunofluorescenční vyšetření myokardů - nativních vzorků po endomyokardiální biopsii pro typizaci nejčastějších typů amyloidu v srdci (žádáno kliniky prof. Táborský, Dr. Aiglová z kardiologie FNOL); 100-150 pacientů/rok, protilátka při objemu 100ul a ředění 1:100, vyjde na až 100 pacientů. Vyšetření kódujeme kódem 87 231</t>
  </si>
  <si>
    <t>nové protilátky, IVD, 6ml/60pacientů; 120-150pac./rok; předředěná pro použití do Ventany; CD19 je nutná pro detekci pozivity na B-lymfomem pro indikaci imunoterapie zacílené antiCD19 (HOK - požadováno prof. Procházkou) CD19protilátka od Dako, vyjde na max. 50 pacientů, ale není primárně zvalidovaná pro Ventany, proto přeferujeme řadu UltaLine od Biocare</t>
  </si>
  <si>
    <t>37-7500-A488</t>
  </si>
  <si>
    <t>V5 Tag Monoclonal Antibody (2F11F7), Alexa Fluor™ 488</t>
  </si>
  <si>
    <t>Invitroge/Fisher Scientific</t>
  </si>
  <si>
    <t>V5 Tag Monoclonal Antibody, AF647</t>
  </si>
  <si>
    <t>RGAR005</t>
  </si>
  <si>
    <t>CoraLite Plus 647 multi-rAb secondary antibody</t>
  </si>
  <si>
    <t>Proteintech/Fisher Scientific</t>
  </si>
  <si>
    <t>RGAR003</t>
  </si>
  <si>
    <t>CoraLite Plus 555 multi-rAb secondary antibody</t>
  </si>
  <si>
    <t>ab104139-20 ml</t>
  </si>
  <si>
    <t>Mounting medium with DAPI</t>
  </si>
  <si>
    <t>N/T PROT CONTROL SL/L</t>
  </si>
  <si>
    <t>Siemens</t>
  </si>
  <si>
    <t>Vyšetření imunoglobulinů, složek komplementu</t>
  </si>
  <si>
    <t>Nefelometrie</t>
  </si>
  <si>
    <t>BN II</t>
  </si>
  <si>
    <t>C0029303-000</t>
  </si>
  <si>
    <t>Bednaříková Jana, Mgr. &lt;Jana.Bednarikova@fnol.cz&gt;</t>
  </si>
  <si>
    <t>rozšíření portfolia stávajících kontrolních materiálů o další hladinu. Nedochází k navýšení nákladů za reagencie - hladiny budeme na analyzátoru BN II střídat. Cena za hladinu L stejná jako u hladiny M a H</t>
  </si>
  <si>
    <t>Sperm Freeze Solution</t>
  </si>
  <si>
    <t>Pentagen s.r.o.</t>
  </si>
  <si>
    <t>kryokonzervace spermií</t>
  </si>
  <si>
    <t>Kryokonzervace spermií</t>
  </si>
  <si>
    <t>dle počtu pacientů</t>
  </si>
  <si>
    <t>Hončová Veronika, Mgr. &lt;Veronika.Honcova@fnol.cz&gt;</t>
  </si>
  <si>
    <t>Giemsa HP kit</t>
  </si>
  <si>
    <t>společný materiál s VZ-2021-001073/nová karta pro IMUNO</t>
  </si>
  <si>
    <t>Adept 4%,roztok icodextrin</t>
  </si>
  <si>
    <t>Baxter AG</t>
  </si>
  <si>
    <t>laparo.výkony</t>
  </si>
  <si>
    <t>PORGYN 0863</t>
  </si>
  <si>
    <t>11 340kč</t>
  </si>
  <si>
    <t>68 000kč</t>
  </si>
  <si>
    <t>Skýpalová Gabriela &lt;Gabriela.Skypalova@fnol.cz&gt;</t>
  </si>
  <si>
    <t xml:space="preserve">96033
</t>
  </si>
  <si>
    <t>Urine Screening Stabdard Set Mass Tox®Drugs of Abuse Testing (lyoph.)</t>
  </si>
  <si>
    <t>referenční DIAG-toxikologické vyšetření- SCREENING</t>
  </si>
  <si>
    <t>Internal Standard Set, consisting of: Internal Standard Mix (lyoph.) Reconstitution Buffer</t>
  </si>
  <si>
    <t>Enzyme Solution Set, consisting of: Enzyme Reagent (lyoph.) Hydrolysis Buffer</t>
  </si>
  <si>
    <t>Dilution Buffer</t>
  </si>
  <si>
    <r>
      <t>diagnostický kit pro screening toxikologicky významných látek</t>
    </r>
    <r>
      <rPr>
        <sz val="11"/>
        <color theme="1"/>
        <rFont val="Calibri"/>
        <family val="2"/>
        <charset val="238"/>
        <scheme val="minor"/>
      </rPr>
      <t xml:space="preserve"> (v rámci zavádění IVD-R</t>
    </r>
  </si>
  <si>
    <t>A-050</t>
  </si>
  <si>
    <t>Amine Mixture-6 solution, 250 μg/mL each component in methanol, ampule of 1 mL, certified reference material, Cerilliant®</t>
  </si>
  <si>
    <t>referenční standard-toxikologické vyšetření; odhadovaný objem ročních objednávek: 1-2 ks</t>
  </si>
  <si>
    <t>sklad ZdP</t>
  </si>
  <si>
    <t>patří pod sklad zdrav.prostředků; MDD tř.III.</t>
  </si>
  <si>
    <r>
      <t xml:space="preserve">obsah balení: 4x10 ml (cca 8 pac.); </t>
    </r>
    <r>
      <rPr>
        <sz val="11"/>
        <color rgb="FFFF0000"/>
        <rFont val="Calibri"/>
        <family val="2"/>
        <charset val="238"/>
        <scheme val="minor"/>
      </rPr>
      <t>MDR tř.rizika: III.</t>
    </r>
    <r>
      <rPr>
        <sz val="11"/>
        <color theme="1"/>
        <rFont val="Calibri"/>
        <family val="2"/>
        <charset val="238"/>
        <scheme val="minor"/>
      </rPr>
      <t>; 1pac./týden…7 balení/rok</t>
    </r>
  </si>
  <si>
    <t>MDR</t>
  </si>
  <si>
    <t>grant</t>
  </si>
  <si>
    <t>Popisky řádků</t>
  </si>
  <si>
    <t>Brilliant Violet 785™  anti-human TIGIT (VSTM3)</t>
  </si>
  <si>
    <t>(prázdné)</t>
  </si>
  <si>
    <t>Celkový součet</t>
  </si>
  <si>
    <t>Popisky sloupců</t>
  </si>
  <si>
    <t>Součet z očekávaný finanční objem za rok bez DPH</t>
  </si>
  <si>
    <t>WT1 (6F-H2)</t>
  </si>
  <si>
    <t>SOX10 (SP267)</t>
  </si>
  <si>
    <t>TdT</t>
  </si>
  <si>
    <t>TTF-1 (SP141)</t>
  </si>
  <si>
    <t>CD8 (SP239)</t>
  </si>
  <si>
    <t>CD138 (B-A38)</t>
  </si>
  <si>
    <t>Calponin-1 (EP798Y)</t>
  </si>
  <si>
    <t>Calretinin (SP65)</t>
  </si>
  <si>
    <t>DOG1 (SP31)</t>
  </si>
  <si>
    <t>CD5 (SP19)</t>
  </si>
  <si>
    <t>Melanosome (HMB45)</t>
  </si>
  <si>
    <t>MART-1/melan A (A103)</t>
  </si>
  <si>
    <t>p40 (BC28)</t>
  </si>
  <si>
    <t>p53 (DO-7)</t>
  </si>
  <si>
    <t>zavedení nových kódů k protilátkám, všechny jsou náhrada stávajících za RTU do Ventan (1 balení = 50 barvení/případů). Počty vycházejí ze Statistiky Preparátů v LIMS za rok 2023</t>
  </si>
  <si>
    <t>Tetrahydrocannabivarin, 1 mg solution in methanol</t>
  </si>
  <si>
    <t>Chromservis s.r.o.</t>
  </si>
  <si>
    <t>referenční DIAG-grant CANN</t>
  </si>
  <si>
    <t>ANO/IP-2024-000001*</t>
  </si>
  <si>
    <t>CAY-35368-1MG</t>
  </si>
  <si>
    <t>9(R)Hexahydrocannabinol Acetate, 1 mg solution in Acetonitrile</t>
  </si>
  <si>
    <t>CAY-36346-1MG</t>
  </si>
  <si>
    <t>9(R)­Hexahydrocannabiphorol, 1 mg a solution in acetonitrile</t>
  </si>
  <si>
    <t>CAY-36347-1MG</t>
  </si>
  <si>
    <t>9(S)­Hexahydrocannabiphorol, 1 mg a solution in acetonitrile</t>
  </si>
  <si>
    <t>CAY-29306-1MG</t>
  </si>
  <si>
    <t>Delta-9-THCB, 1 mg solution in acetonitrile</t>
  </si>
  <si>
    <t>CAY-30171-1MG</t>
  </si>
  <si>
    <t>delta-9-THCP (CAS: 54763-99-4), 1 mg solution in Acetonitrile</t>
  </si>
  <si>
    <t>CAY-36350-1MG</t>
  </si>
  <si>
    <t>1(R)-Tetrahydrocannabidiol, 1 mg solution in acetonitrile</t>
  </si>
  <si>
    <t>CAY-38220-1MG</t>
  </si>
  <si>
    <t>9(R)Hexahydrocannabihexol, 1 mg solution in acetonitrile</t>
  </si>
  <si>
    <t>CAY-38221-1MG</t>
  </si>
  <si>
    <t>9(S)Hexahydrocannabihexol, 1 mg solution in acetonitrile</t>
  </si>
  <si>
    <t>CAY-40087-1MG</t>
  </si>
  <si>
    <t>9(R)Hexahydrocannabutol, 1 mg solution in acetonitrile</t>
  </si>
  <si>
    <t>CAY-39899-1MG</t>
  </si>
  <si>
    <t>9(R)Hexahydrocannabinol-C8, 1 mg solution in acetonitrile</t>
  </si>
  <si>
    <t>CAY-35081-1MG</t>
  </si>
  <si>
    <t>Delta-9-Tetrahydrocannabinol-C8 (delta-9-THC-C8), 1 mg solution in acetonitrile</t>
  </si>
  <si>
    <t>* grant IP-2024-000001 - Objektivní diagnostika intoxikací semisyntetickými kanabinoidy</t>
  </si>
  <si>
    <t xml:space="preserve">z důvodu automatizace a používání předředěných protilátek, protože kvůli stále se navyšujícímu počtu barvení, již spouštíme i odpolední/noční běhy, aaby byla zachováno IVDR, </t>
  </si>
  <si>
    <t>GE25-6600-31</t>
  </si>
  <si>
    <t>Cytiva/Sigma-Aldrich</t>
  </si>
  <si>
    <t>Amplifikace DNA</t>
  </si>
  <si>
    <t>RT-PCR, NGS, PCR-SSP</t>
  </si>
  <si>
    <t xml:space="preserve">C 1000 Touch Thermal Cycler </t>
  </si>
  <si>
    <t>Mojtková Nikola, Ing. Bc. &lt;Nikola.Mojtkova@fnol.cz&gt;</t>
  </si>
  <si>
    <t>I026697</t>
  </si>
  <si>
    <t>Genomiphi V2 DNA Amplification Kit</t>
  </si>
  <si>
    <t>nízká koncentrace DNA u vzorků leukemických pacientů - nutnost namnožení materiálu pro vyšetření</t>
  </si>
  <si>
    <t>SS-061AF-EU</t>
  </si>
  <si>
    <t>Acid Fast Reagent A: Decolorizer Fluorescence</t>
  </si>
  <si>
    <t>Biovendor</t>
  </si>
  <si>
    <t>barvení</t>
  </si>
  <si>
    <t>Aerospray TB 7722</t>
  </si>
  <si>
    <t>SS-061BCS-EU</t>
  </si>
  <si>
    <t>Acid Fast Reagent B: Carbol Solution</t>
  </si>
  <si>
    <t>SS-061BRT-EU</t>
  </si>
  <si>
    <t>Acid Fast Reagent B: Thiazin Red</t>
  </si>
  <si>
    <t>SS-061CA-EU</t>
  </si>
  <si>
    <t>Acid Fast Reagent C: Auramine</t>
  </si>
  <si>
    <t>Barvení</t>
  </si>
  <si>
    <t>otestování nové metody z důvodu přechodu na IVDR</t>
  </si>
  <si>
    <t>testování</t>
  </si>
  <si>
    <t>barvení TBC</t>
  </si>
  <si>
    <t>1xza dva roky; zavedení nových kódů k protilátkám, všechny jsou náhrada stávajících za RTU do Ventan (1 balení = 50 barvení/případů). Počty vycházejí ze Statistiky Preparátů v LIMS za rok 2023. Protilátka Calcitonin je urgentní, objednali jsme ještě původní od Altium, ale již se nedodává.</t>
  </si>
  <si>
    <t>Calcitonin (SP17); Calcitonin- průkaz parafolikulárních C-buněk ve štítné žláze a nádorů z nich vznikajících včetně hyperplazie C-buněk štítné žlázy a medulárního karcinomu štítné žlázy</t>
  </si>
  <si>
    <t>CD30 (Ber-H2); CD30 - diagnostika klasického lymfomu Hodgkin a anaplastického velkobuněčného lymfomu</t>
  </si>
  <si>
    <t>Beta-Catenin (14); Beta-catenin – odlišuje fibromatózy (desmoidní tumory) prsu a žaludku od ostatních neoplasmat z vřetenovitých buněk, které se mohou v těchto místech vyskytovat</t>
  </si>
  <si>
    <t xml:space="preserve">SV-40 (MRQ-4); SV 40 -  detekce velkého T-antigenu SV40, diagnostika polyomavirové nefropatie u imunokompromitovaných pacientů. </t>
  </si>
  <si>
    <t>BA-E-2700</t>
  </si>
  <si>
    <t>L-Tryptophan ELISA kit</t>
  </si>
  <si>
    <t>Immusmol</t>
  </si>
  <si>
    <t>hladina TRP v krvi</t>
  </si>
  <si>
    <t>TECAN infinite 200pro</t>
  </si>
  <si>
    <t>Strouhal Ondřej, Mgr. &lt;Ondrej.Strouhal@fnol.cz&gt;</t>
  </si>
  <si>
    <t>85-94 Multiomický přístup k vývoji biomarkerů predikce rezistence karcinomu prsu (Hlaváč/Mohelníková)</t>
  </si>
  <si>
    <t>11020-11000</t>
  </si>
  <si>
    <t>Bouin roztok</t>
  </si>
  <si>
    <t>Penta chemicals</t>
  </si>
  <si>
    <t>fixace nativního biolog.materiálu</t>
  </si>
  <si>
    <t>3741 - PATOL</t>
  </si>
  <si>
    <t>fixace BM</t>
  </si>
  <si>
    <t>ruční zpracování</t>
  </si>
  <si>
    <t>GMHP - 100T</t>
  </si>
  <si>
    <t>Biognost / Baria</t>
  </si>
  <si>
    <t>standardizace barvení, průkaz HP</t>
  </si>
  <si>
    <t>Giemsa - průkaz H.pylori</t>
  </si>
  <si>
    <t>RE - 100T</t>
  </si>
  <si>
    <t>Reticulin kit</t>
  </si>
  <si>
    <t>standardizace barvení, průkaz retikulárních vláken</t>
  </si>
  <si>
    <r>
      <t>G</t>
    </r>
    <r>
      <rPr>
        <sz val="11"/>
        <color theme="1"/>
        <rFont val="Calibri"/>
        <family val="2"/>
        <charset val="238"/>
      </rPr>
      <t>ömöri - průkaz ret.vláken</t>
    </r>
  </si>
  <si>
    <t>U f. baria je cenová nabídka č. 700240419</t>
  </si>
  <si>
    <t>Csernáková Veronika, DiS. &lt;Veronika.Csernakova@fnol.cz&gt;</t>
  </si>
  <si>
    <t xml:space="preserve">nahrazení ruční přípravy roztoku, není k sehnání sypká kyselina pikrová </t>
  </si>
  <si>
    <t>vyzkoušení nových kitů, doporučení kolegů z FN Brno, zatím jen do konce roku na zkoušku a pokud se osvědčí a vedení mi to schválí přešly bychom na více metod těmito kity</t>
  </si>
  <si>
    <t>M104-5MG</t>
  </si>
  <si>
    <t>(±)-Muscarine chloride hydrate</t>
  </si>
  <si>
    <t>referenční DIAG-vyšetření toxinů hub</t>
  </si>
  <si>
    <t>011260.03</t>
  </si>
  <si>
    <t>Lutetium(III) chloride hexahydrate, REacton™, 99.9% (REO), Thermo Scientific Chemicals</t>
  </si>
  <si>
    <t xml:space="preserve">Thermo Scintific </t>
  </si>
  <si>
    <t>Chemikálie pro akreditaci EARL</t>
  </si>
  <si>
    <t>SPECT/CT</t>
  </si>
  <si>
    <t>Discovery NM/CT 670</t>
  </si>
  <si>
    <t>I025650-000</t>
  </si>
  <si>
    <t>Urbánek Lubor, PharmDr., Ph.D. &lt;Lubor.Urbanek@fnol.cz&gt;</t>
  </si>
  <si>
    <t>pro kalibrace, neaktivní luthecium -chemikálie pro provedení experimentálních měření kvůli rozšíření akreditace EARL, které by mělo proběhnout v červenci</t>
  </si>
  <si>
    <t>gb HEMO MTHFR (A1298C) 25rxn</t>
  </si>
  <si>
    <t>Generi-Biotech</t>
  </si>
  <si>
    <t>stanovení mutace</t>
  </si>
  <si>
    <t>real-time PCR</t>
  </si>
  <si>
    <t>LC 480 Roche</t>
  </si>
  <si>
    <t>gb HEMO MTHFR (C677T)  25rxn</t>
  </si>
  <si>
    <t>3203-025</t>
  </si>
  <si>
    <t>3202-025</t>
  </si>
  <si>
    <t>I023660</t>
  </si>
  <si>
    <t>nový kit pro vyšetření trombofilních mutací – rozšíření vyšetření; 5 – 7 pacientů ročně</t>
  </si>
  <si>
    <t>MKM 02091</t>
  </si>
  <si>
    <t>Chromagar Supercarba</t>
  </si>
  <si>
    <t>Trios</t>
  </si>
  <si>
    <t>kultivace - screening karbapenemáza+ kmenů</t>
  </si>
  <si>
    <t>kultivace</t>
  </si>
  <si>
    <t xml:space="preserve">na základě Informace náměstka léčebné péče č. 3/2024 Opatření k prevenci přenosu bakteriálních kmenů produkujících karbapenemázy - nutné pro screeningový záchyt těchto epidemiologicky závažných kmenů 700,-/10 půd; </t>
  </si>
  <si>
    <t>CD31 (JC70)</t>
  </si>
  <si>
    <t>AVI1306</t>
  </si>
  <si>
    <t>TIA-1</t>
  </si>
  <si>
    <t>Biocare medical</t>
  </si>
  <si>
    <t>náhrada stávajících</t>
  </si>
  <si>
    <t>primární protilátka -CD31 – exprimuje se v cévních endoteliálních buňkách, včetně novotvarů cévního původu, jako jsou hemangiomy a angiosarkomy</t>
  </si>
  <si>
    <t xml:space="preserve">primární protilátka -TIA-1 – se exprimuje u většiny velkých granulárních lymfocytárních leukémií, hepatosplenickýcha střevních T-buněčních lymfomů, NK-like buněčných lymfomů </t>
  </si>
  <si>
    <t>CP0043</t>
  </si>
  <si>
    <t>CAR-Tv2_16/56</t>
  </si>
  <si>
    <t>Exbio Praha, a.s.</t>
  </si>
  <si>
    <t>Sledování CAR-T terapie</t>
  </si>
  <si>
    <t>FACS Canto II, Omnicyt</t>
  </si>
  <si>
    <t xml:space="preserve">náhrada stávajícího zboží; kit pro sledování CAR-T konstruktu. Jedná se o modernizovanou soupravu, která nahrazuje námi doposud používaný kit (CAR-T, Custom designed Dry reagent Tubes, REF: CP0030, výrobce Exbio Praha, a.s.) Původní kit již nebude dále dostupný.  Kit se používá ve spojení s protilátkou anti FMC63 CAR-T  ke sledování hladiny CAR-T konstruktu při terapii CAR-T buňkami.  Odhadovaná spotřeba 1 kit (50 testů) /rok. </t>
  </si>
  <si>
    <t>schváleno 1ks</t>
  </si>
  <si>
    <t>Embryo Thawing Pack</t>
  </si>
  <si>
    <t>CooperSurgical</t>
  </si>
  <si>
    <t>Kryokonzervace ovariální tkáně</t>
  </si>
  <si>
    <t>82-03</t>
  </si>
  <si>
    <r>
      <rPr>
        <b/>
        <sz val="11"/>
        <color theme="1"/>
        <rFont val="Calibri"/>
        <family val="2"/>
        <charset val="238"/>
        <scheme val="minor"/>
      </rPr>
      <t>zavedení nového média v rámci grantového projektu</t>
    </r>
    <r>
      <rPr>
        <sz val="11"/>
        <color theme="1"/>
        <rFont val="Calibri"/>
        <family val="2"/>
        <charset val="238"/>
        <scheme val="minor"/>
      </rPr>
      <t xml:space="preserve"> pro Kryokonzervaci ovariální tkáně, kdy dané médium by se poté využívalo nadále po zavedení této metody do klinické praxe v rámci Centra asistované reprodukce</t>
    </r>
  </si>
  <si>
    <t>ANO (Kryokonzervace ovariální tkáně) řešitel: Mgr. Hončová</t>
  </si>
  <si>
    <t>Planer ZAŘÍZENÍ PRO KRYOKONZERVACI</t>
  </si>
  <si>
    <t>I017719-000 (1996)</t>
  </si>
  <si>
    <t>schválen 1ks/poptávka</t>
  </si>
  <si>
    <t>FP-304</t>
  </si>
  <si>
    <t>TRA/TRD (14q11) gene break apart probe</t>
  </si>
  <si>
    <t>Wuhan Healthcare/Pentagen</t>
  </si>
  <si>
    <t>stanovení přestavby genu TRA/TRD na FFPE řezech</t>
  </si>
  <si>
    <t>FISH (94115)</t>
  </si>
  <si>
    <t>I0031590-000</t>
  </si>
  <si>
    <t>11 230,-</t>
  </si>
  <si>
    <t>11 230,- tj. 1 sonda/rok</t>
  </si>
  <si>
    <t>FP-369</t>
  </si>
  <si>
    <t>TCRG (7p14) gene break apart probe</t>
  </si>
  <si>
    <t>stanovení přestavby genu TCRG na FFPE řezech</t>
  </si>
  <si>
    <t>nákup nových FISH sond, jedinečné na trhu, protože je lze použít i na řezy nádorových tkání v parafinových bločcích, kde se jiné sondy uplatnit nedají; k vyšetřovaní pacientů s T-buněčnými lymfomy a vykazovat zdrav. pojišťovnám běžným způsobem</t>
  </si>
  <si>
    <t>GXHIV-QA-XC-CE-10</t>
  </si>
  <si>
    <t>Xpert HIV-1 Qual XC</t>
  </si>
  <si>
    <t>BioVendor</t>
  </si>
  <si>
    <t>konfirmace HIV metodou PCR</t>
  </si>
  <si>
    <t>GeneXpert</t>
  </si>
  <si>
    <t>C0028260</t>
  </si>
  <si>
    <t>test HIV při poranění personálu - dle přílohu č. 1 389/2023 Sb. Vyhláška o systému epidemiologické bdělosti pro vybraná infekční onemocnění, platné od 1/24; pouze vybrané případy poranění viz vyhláška. Pokud totiž posíláme do Prahy, čeká se na výsledek velmi dlouho; 83případů/2023</t>
  </si>
  <si>
    <t>P034-025R</t>
  </si>
  <si>
    <t>SALSA MLPA Probemix P034-B2 DMD1 - 25 rxn</t>
  </si>
  <si>
    <t>Detekce CNV v genu DMD, ověřování a doplnění analýzy aCGH, segregační analýza v rodině</t>
  </si>
  <si>
    <t>MLPA</t>
  </si>
  <si>
    <t>I0027802/000 // I0031231-000 // I023952_000</t>
  </si>
  <si>
    <t>nové diagnostikum potřebného k dořešení nalezené familiální mutace v rodině; Duchenova muskul.dystrofife; změny počtu kopií; detekováno na kapilární elektroforéze</t>
  </si>
  <si>
    <t>RT-41</t>
  </si>
  <si>
    <t>Quanty HEV</t>
  </si>
  <si>
    <t>CLONIT/ALLGENE</t>
  </si>
  <si>
    <t>detekce HEV RNA</t>
  </si>
  <si>
    <t>molekulárně-biologická- PCR</t>
  </si>
  <si>
    <t>CFX 96</t>
  </si>
  <si>
    <t>I0029889</t>
  </si>
  <si>
    <r>
      <t xml:space="preserve">předpoklad 200 vyšetření za rok; současný typ detekce (ALTONA) – manuální izolace+cykler poskytuje v poslední době velké množství inhibic (nehodnotitelné vzorky), testován požadovaný </t>
    </r>
    <r>
      <rPr>
        <sz val="11"/>
        <color rgb="FFFF0000"/>
        <rFont val="Calibri"/>
        <family val="2"/>
        <charset val="238"/>
        <scheme val="minor"/>
      </rPr>
      <t>kit CLONITu (24rcí/cca 16 vyšetření, cca 537,-/vyšetření)</t>
    </r>
    <r>
      <rPr>
        <sz val="11"/>
        <color theme="1"/>
        <rFont val="Calibri"/>
        <family val="2"/>
        <charset val="238"/>
        <scheme val="minor"/>
      </rPr>
      <t>. který se zdá mít procento inhibic výrazně nižší, proto bychom rádi při současném nakupení nehodnotitelných vzorků přešli na tenhle kit; : HEV pro infekční (792,-)-rychlý automatizovaný MOLBIO (vysoutěženo s malárií/dengue): při paralelním vyšetřování pacientů v jiných laboratořích zjištěno, že některé slabší virové nálože nebyly detekovány, vyšetření stopnuto, v řešení s firmou</t>
    </r>
  </si>
  <si>
    <t>Cyclin D1 (SP4-R)</t>
  </si>
  <si>
    <t>CD61 (2F2)</t>
  </si>
  <si>
    <t>CD71 (MRQ-48)</t>
  </si>
  <si>
    <t>Epithelial Rel. Antig. (MOC-31)</t>
  </si>
  <si>
    <t>Desmin (DE-R-11)</t>
  </si>
  <si>
    <t>EMA (E29)</t>
  </si>
  <si>
    <t>Cytokeratin 8/18 (B22.1/B23.1)</t>
  </si>
  <si>
    <t>Cytokeratin Pan (AE1/AE3+PCK26)</t>
  </si>
  <si>
    <t>CD3 (2GV6)</t>
  </si>
  <si>
    <t>PATOL: zavedení nových kódů k devíti protilátkám do automatů Ventana – náhrada stávajících</t>
  </si>
  <si>
    <t>FDC 92067</t>
  </si>
  <si>
    <t>Cefiderocol E- testy</t>
  </si>
  <si>
    <t>testování citlivosti bakterií</t>
  </si>
  <si>
    <t xml:space="preserve">E-test </t>
  </si>
  <si>
    <t>dostupné nové antibiotikum cefiderocol (Fercroja) - E-testy k testování citlivosti vybraných kmenů na toto ATB. Jedná se o záložní preparát, který bude používán v praxi omezeně pro vybrané pacienty k terapii závažných infekcí vyvolaných multirezistentními kmeny (zejména HOK, KARIM).</t>
  </si>
  <si>
    <t>poptávka=Eastport</t>
  </si>
  <si>
    <t>Mesothelial Cell (HBME-1)</t>
  </si>
  <si>
    <t>CD99 (O13)</t>
  </si>
  <si>
    <t>PTH (MRQ-31)</t>
  </si>
  <si>
    <t>S100</t>
  </si>
  <si>
    <t>CD68 (KP-1)</t>
  </si>
  <si>
    <t>CD15 (MMA)</t>
  </si>
  <si>
    <t>CD45 (2B11 &amp; PD7/26)</t>
  </si>
  <si>
    <t>CD79a (SP18)</t>
  </si>
  <si>
    <t>Oct-4 (MRQ-10)</t>
  </si>
  <si>
    <t>PSA</t>
  </si>
  <si>
    <t>PME296AA</t>
  </si>
  <si>
    <t>CD117/c-kit 6ml PREDILUTE</t>
  </si>
  <si>
    <t>Biocare Medical/Biotech</t>
  </si>
  <si>
    <t>AVI3244G</t>
  </si>
  <si>
    <t>STAT6 [YE361] 6mL ULTRALINE</t>
  </si>
  <si>
    <t>náhrada stávajících protilátek pro automaty Ventana</t>
  </si>
  <si>
    <t>ME002</t>
  </si>
  <si>
    <t xml:space="preserve">Primer </t>
  </si>
  <si>
    <t xml:space="preserve">East-port </t>
  </si>
  <si>
    <t>Detekce genů rezistence a faktorů virulence testovaných bakterií</t>
  </si>
  <si>
    <t xml:space="preserve">PCR </t>
  </si>
  <si>
    <t>ANO; NU23-09-00488 Epidemiologická a genetická analýza meticilin-rezistentních kmenů Staphylococcus aureus dle konceptu WHO "One Health"</t>
  </si>
  <si>
    <r>
      <t xml:space="preserve">pracoviště jim zašle sekvence, které chce nasyntetizovat, a dodavatel je vytvoří. Přičemž </t>
    </r>
    <r>
      <rPr>
        <b/>
        <sz val="11"/>
        <color theme="1"/>
        <rFont val="Calibri"/>
        <family val="2"/>
        <charset val="238"/>
        <scheme val="minor"/>
      </rPr>
      <t>cena je za 1 bázi je 5,-</t>
    </r>
    <r>
      <rPr>
        <sz val="11"/>
        <color theme="1"/>
        <rFont val="Calibri"/>
        <family val="2"/>
        <charset val="238"/>
        <scheme val="minor"/>
      </rPr>
      <t xml:space="preserve">, v tomto případě se jedná o více </t>
    </r>
    <r>
      <rPr>
        <b/>
        <sz val="11"/>
        <color theme="1"/>
        <rFont val="Calibri"/>
        <family val="2"/>
        <charset val="238"/>
        <scheme val="minor"/>
      </rPr>
      <t>21 sad (42) primerů</t>
    </r>
    <r>
      <rPr>
        <sz val="11"/>
        <color theme="1"/>
        <rFont val="Calibri"/>
        <family val="2"/>
        <charset val="238"/>
        <scheme val="minor"/>
      </rPr>
      <t xml:space="preserve"> o celkovém počtu 882 bází. </t>
    </r>
  </si>
  <si>
    <t>Hricová Kristýna, Mgr., Ph.D. &lt;Kristyna.Hricova@fnol.cz&gt;</t>
  </si>
  <si>
    <t>D-5130-100-OG</t>
  </si>
  <si>
    <t>XL CRLF2 BA</t>
  </si>
  <si>
    <t>Metasystems/Alogo s.r.o.</t>
  </si>
  <si>
    <t>stanovení přestavby genu CRLF2 příp. delecí v oblastech Xp22.33 a Yp11.32  u pacientů s akutní lymfoblastickou leukémií</t>
  </si>
  <si>
    <t>D-5150-100-OG</t>
  </si>
  <si>
    <t xml:space="preserve">XL P2RY8 del </t>
  </si>
  <si>
    <t>stanovení delecí v oblastech Xp22.33 a Yp11.32 u pacientů s akutní lymfoblastickou leukémií</t>
  </si>
  <si>
    <t>D-5131-100-OG</t>
  </si>
  <si>
    <t>XL t(4;11) AFF1/KMT2A DF</t>
  </si>
  <si>
    <t>detekce translokace t(4;11) s fúzí genů AFF1/KMT2A u pacientů s akutní leukémií</t>
  </si>
  <si>
    <t>D-5132-100-OG</t>
  </si>
  <si>
    <t>XL t(6;11) AFDN/KMT2A DF</t>
  </si>
  <si>
    <t>detekce translokace t(6;11) s fúzí genů AFDN/KMT2A u pacientů s akutní leukémií</t>
  </si>
  <si>
    <t>kupovali od jiné firmy, ale velmi obtížně se hodnotí, nefungují dobře</t>
  </si>
  <si>
    <t>nově v nabídce a jejich zakoupením budeme moci rozšířit nabídku vyšetření u pacientů s akutními leukémiemi s přestavbou genu KMT2A. Vše bude vykazováno a hrazeno zdrav. pojišťovnami v rámci rutinního FISH vyšetření u našich pacientů</t>
  </si>
  <si>
    <t>totež</t>
  </si>
  <si>
    <t>FI 219b-1010-1 M</t>
  </si>
  <si>
    <t xml:space="preserve">Bartonella henselae, Bartonella quintana IgM </t>
  </si>
  <si>
    <t>Euroimmun/Dynex</t>
  </si>
  <si>
    <t>projektový výzkum</t>
  </si>
  <si>
    <t>ANO - OP TAK č. 8402</t>
  </si>
  <si>
    <t>FI 219b-1010-1 G</t>
  </si>
  <si>
    <t xml:space="preserve">Bartonella henselae, Bartonella quintana IgG </t>
  </si>
  <si>
    <t xml:space="preserve">	Michal.Krupka@fnol.cz</t>
  </si>
  <si>
    <t>SPLASH® LIPIDOMIX® Mass Spec Standard</t>
  </si>
  <si>
    <t>Avanti/Sigma-Aldrich (Merck)</t>
  </si>
  <si>
    <t>lipidomická analýza</t>
  </si>
  <si>
    <t>LC-MS</t>
  </si>
  <si>
    <t>QTRAP 6500+</t>
  </si>
  <si>
    <t>I0028326-000</t>
  </si>
  <si>
    <t>david.friedecky@fnol.cz</t>
  </si>
  <si>
    <t>unikátní zboží</t>
  </si>
  <si>
    <t>ANO Stanovení ceramidů a fosfatidylcholinů v séru jako prediktivní nástroj v primární prevenci kardiovaskulárních onemocnění v kombinaci s EKG markery rizika</t>
  </si>
  <si>
    <t>vyplněná příloha směrnice - příprava do DNS</t>
  </si>
  <si>
    <t>objednali on-line - schválení vykrytí žádanky v QI</t>
  </si>
  <si>
    <t>QIAseq Beads</t>
  </si>
  <si>
    <t>Qiagen/Genetica</t>
  </si>
  <si>
    <t>přečištění DNA před/po PCR</t>
  </si>
  <si>
    <t>magnetické kuličky na přečištění DNA před/po PCR. Po vysoutěžení nových knihoven už nebudeme potřebovat.</t>
  </si>
  <si>
    <t>Koudeláková Vladimíra, Mgr., Ph.D. &lt;Vladimira.Koudelakova@fnol.cz&gt;</t>
  </si>
  <si>
    <t>DN 2131-3201 G</t>
  </si>
  <si>
    <t>EUROLINE Borrelia-RN-AT IgG</t>
  </si>
  <si>
    <t>EUROIMMUN/Dynex</t>
  </si>
  <si>
    <t>Stanovení specifických protilátek</t>
  </si>
  <si>
    <t>DN 2131-3201 M</t>
  </si>
  <si>
    <t>EUROLINE Borrelia-RN-AT IgM</t>
  </si>
  <si>
    <t>84-02</t>
  </si>
  <si>
    <t>nepřímá fluorescence</t>
  </si>
  <si>
    <t>imunoblot</t>
  </si>
  <si>
    <t>9030-02</t>
  </si>
  <si>
    <t>Mouse Anti-Human IgD-FITC klon IADB6</t>
  </si>
  <si>
    <t>I.T.A Intertact</t>
  </si>
  <si>
    <t>klonalita B-lymfocytů</t>
  </si>
  <si>
    <t>laboratoř Průtokové cytometrie HOK</t>
  </si>
  <si>
    <t>protilátka proti D lehkému řetězci imunoglobulinu, používaná pro stanovení nádorového původu B-lymfocytu. Jedná se o náhradu za nyní používanou protilátku, kterou výrobce vyřazuje z nabídky, navíc za výhodnější cenu (6500Kč bez DPH namísto původních 9700Kč)</t>
  </si>
  <si>
    <t xml:space="preserve">provozní kapaliny a kalibrační mikrosféry pro cytometr Omnicyte (I 0031888-000). Reagencie, které tvořily součást dodávky, pomalu docházejí a je nezbytné zajistit zásobování novými. </t>
  </si>
  <si>
    <t>A24974</t>
  </si>
  <si>
    <t>Invitrogen Attune Wash Solution, 250 mL</t>
  </si>
  <si>
    <t>Bioport</t>
  </si>
  <si>
    <t>provozní tekutina</t>
  </si>
  <si>
    <t>Omnicyte</t>
  </si>
  <si>
    <t>I0031888-000</t>
  </si>
  <si>
    <t>A10496</t>
  </si>
  <si>
    <t>nvitrogen Attune Debubble Solution, 50 mL</t>
  </si>
  <si>
    <t>A24975</t>
  </si>
  <si>
    <t>Invitrogen Attune Shutdown Solution, 250 mL</t>
  </si>
  <si>
    <t>A24904</t>
  </si>
  <si>
    <t>Invitrogen Attune Focusing Fluid, 10 L</t>
  </si>
  <si>
    <t>Invitrogen Attune Performance Tracking beads, 5 mL</t>
  </si>
  <si>
    <t>kalibrační kit</t>
  </si>
  <si>
    <t>I0031888-000; dod.ITA; VZ-2022-001126</t>
  </si>
  <si>
    <t>VZ-2022-001126 sml. S ITA na Spotř.Mat. po dobu 8 let - kuličky 3ml za 18.000,-</t>
  </si>
  <si>
    <t>VZ-2022-001126</t>
  </si>
  <si>
    <t>příloha směrnice/poptávka</t>
  </si>
  <si>
    <t>PAS staining kit</t>
  </si>
  <si>
    <t>speciální histologické barvení</t>
  </si>
  <si>
    <t>PAS</t>
  </si>
  <si>
    <t>BenchMark Special Stains</t>
  </si>
  <si>
    <t>IRON staining kit</t>
  </si>
  <si>
    <t>Fe</t>
  </si>
  <si>
    <t>TRICHROME stainig kit</t>
  </si>
  <si>
    <t>Trichrom</t>
  </si>
  <si>
    <t>CONGO staining kit</t>
  </si>
  <si>
    <t>Kongo</t>
  </si>
  <si>
    <t>demo</t>
  </si>
  <si>
    <t>V říjnu budeme mít od f.Roche zapůjčený barvící automat, nějaké kity nám firma poskytne zdarma a zbytek si musíme koupit</t>
  </si>
  <si>
    <t>doplnit zdůvodnění</t>
  </si>
  <si>
    <t xml:space="preserve">E-001
</t>
  </si>
  <si>
    <t xml:space="preserve">Ecgonine methyl ester solution, 1.0 mg/mL in acetonitrile, ampule of 1 mL, certified reference material, Cerilliant® </t>
  </si>
  <si>
    <t>Chemikálie pro průkaz a stanovení OPL</t>
  </si>
  <si>
    <t>LCMS/GCMS</t>
  </si>
  <si>
    <t xml:space="preserve">B-004
</t>
  </si>
  <si>
    <t xml:space="preserve">Benzoylecgonine solution, 1.0 mg/mL in methanol, ampule of 1 mL, certified reference material, Cerilliant® </t>
  </si>
  <si>
    <t>P-097</t>
  </si>
  <si>
    <t xml:space="preserve">Psilocybin solution, 1.0 mg/mL in acetonitrile: water (1:1), ampule of 1 mL, certified reference material, Cerilliant® </t>
  </si>
  <si>
    <t>C-174</t>
  </si>
  <si>
    <t>4-Chloromethcathinone (4-CMC HCl) hydrochloride solution (Clefedron), 1 mg/mL in methanol (as free base), certified reference material, ampule of 1 mL, Cerilliant®</t>
  </si>
  <si>
    <t>certifikovaný referenční materiál - LC/MS or GC/MS testing applications including forensic analysis, urine drug testing, and clinical toxicology. Ecgonine methyl ester is a major urinary metabolite of cocaine, a popular illicit drug well known as "crack"</t>
  </si>
  <si>
    <t xml:space="preserve">certifikovaný referenční materiál </t>
  </si>
  <si>
    <t>KAPA Hyper Exome V2 Probes, 12 rxn</t>
  </si>
  <si>
    <t>Roche Sequencing Solutions</t>
  </si>
  <si>
    <t>Celoexomové sekvenování / proby</t>
  </si>
  <si>
    <t>GEN-2841</t>
  </si>
  <si>
    <t>Celoexomové sekvenování</t>
  </si>
  <si>
    <t>SURFSeq 5000</t>
  </si>
  <si>
    <t>schválen nákup 1ks</t>
  </si>
  <si>
    <t>HER2</t>
  </si>
  <si>
    <r>
      <t xml:space="preserve">sondy pro celoexomové sekvenování; pro úvodní sekvenace, které proběhnou za účelem diagnostiky pacientů a akreditaci dané metody; </t>
    </r>
    <r>
      <rPr>
        <sz val="11"/>
        <color rgb="FFFF0000"/>
        <rFont val="Calibri"/>
        <family val="2"/>
        <charset val="238"/>
        <scheme val="minor"/>
      </rPr>
      <t>Následně bude zboží nahrazeno dle výsledku výběrového řízení na knihovny.</t>
    </r>
  </si>
  <si>
    <t>14 ks/rok; protilátky v plánu VZ</t>
  </si>
  <si>
    <t>FP-109</t>
  </si>
  <si>
    <t>AML1 gene break apart probe</t>
  </si>
  <si>
    <t>Wuhan HealthCare/Pentagen</t>
  </si>
  <si>
    <t>stanovení přestavby genu AML1 na FFPE řezech</t>
  </si>
  <si>
    <t>Z-2176-50</t>
  </si>
  <si>
    <t>SPEC ETV6 Dual Color Break Apart Probe</t>
  </si>
  <si>
    <t>ZytoVision/Pragostem</t>
  </si>
  <si>
    <t>stanovení přestavby genu ETV6 na FFPE řezech</t>
  </si>
  <si>
    <t>9 493,-</t>
  </si>
  <si>
    <t>Z-2112-50</t>
  </si>
  <si>
    <t>SPEC RUNX1/RUNX1T1 Dual Color Dual Fusion Probe</t>
  </si>
  <si>
    <t>stanovení translokace t(8;21) s přestavbou genů RUNX1/RUNX1T1 na FFPE řezech</t>
  </si>
  <si>
    <t>Z-2111-50</t>
  </si>
  <si>
    <t>SPEC BCR/ABL1 Dual Color Dual Fusion Probe</t>
  </si>
  <si>
    <t>stanovení translokace t(9;22) s přestavbou genů BCR/ABL1 na FFPE řezech</t>
  </si>
  <si>
    <t>detekci uvedených změn už provádíme na "normálním cytogenetickém materiálu", tj. buňkách kostní dřeně nebo periferní krve. Sondy ale nefungují na parafinových řezech tkání-tyto nové jsou vyrobené přímo pro parafinové řezy (mají silnější fluorescenční signál než ty běžné sondy)</t>
  </si>
  <si>
    <t>S-4860-K-ME</t>
  </si>
  <si>
    <t>Amphetamine Type Substances Mix 2 (4 comp.), 1000 μg base/mL                                                                                                                                                                                                                                                                DL-Amphetamine hydrochloride [2706-50-5]                                                           DL-Methamphetamine hydrochloride [300-42-5]                                                          (±)-MDA hydrochloride [6292-91-7]                                  (±)-MDMA hydrochloride [92279-84-0]</t>
  </si>
  <si>
    <t>standard amphetaminů pro průkaz a stanovení amphetaminů; cenová nabídka: NA/2024/5889</t>
  </si>
  <si>
    <t>DAS236430-2</t>
  </si>
  <si>
    <t>Easy-Lyse Lysing Reag 300 Tsts, 6 x 5 mL</t>
  </si>
  <si>
    <t>Dako Denmark / Altium International</t>
  </si>
  <si>
    <t xml:space="preserve">šetrná lýza erytrocytů pro izolaci mononukleárních buněk  </t>
  </si>
  <si>
    <t>Ústav imunologie / 4141</t>
  </si>
  <si>
    <t>mikrolymfocytotoxický test (stanovení HLA-B27, křížová zkouška)</t>
  </si>
  <si>
    <t xml:space="preserve">není </t>
  </si>
  <si>
    <t>k šetrné lýze erytrocytů při izolaci mononukleárních buněk pro účely stanovení HLA-B27 a křížové zkoušky u transplantací mikrolymfocytotoxickým testem (CDC, in house) a v budoucnu pro účely průtokové cytometrie. U izolací mononukleárních buněk pro uvedená vyšetření se setkáváme u některých vzorků s nežádoucí příměsí erytrocytů, které komplikují mikroskopické hodnocení výsledku. Např. u testu HLA-B27 to ojedinělých případech vede až selhání a nutnosti doplňujícího nákladného DNA vyšetření. Uvedená reagencie by měla tento problém výrazně omezit. Balení by mělo vyjít na cca 300 izolací, budeme tedy potřebovat maximálně jedno za rok. CN č.NAB-64969-K6Y3_0 (Altium)</t>
  </si>
  <si>
    <t xml:space="preserve">345763     </t>
  </si>
  <si>
    <t xml:space="preserve">CD3 FITC SK7   50 T CE-IVD  </t>
  </si>
  <si>
    <t xml:space="preserve">348809    </t>
  </si>
  <si>
    <t>CD4 PE-Cy7   100 T CE-IVD </t>
  </si>
  <si>
    <t xml:space="preserve">345809    </t>
  </si>
  <si>
    <t>CD45 PerCP 2D1   100T CE-IVD </t>
  </si>
  <si>
    <t>3134020       </t>
  </si>
  <si>
    <t xml:space="preserve">PE anti-human IL-10     Klon  JES3-19F1 </t>
  </si>
  <si>
    <t xml:space="preserve">3104060          </t>
  </si>
  <si>
    <t>APC anti-human IL-4 klon  MP4-25D2</t>
  </si>
  <si>
    <t>3161530       </t>
  </si>
  <si>
    <t>PE anti-human IL-17A   klon   BL168</t>
  </si>
  <si>
    <t>3114560       </t>
  </si>
  <si>
    <t>APC anti-human TNF-α   Klon  MAb11</t>
  </si>
  <si>
    <t xml:space="preserve">3132535              </t>
  </si>
  <si>
    <t>PE anti-human IFN-γ (klon B27)</t>
  </si>
  <si>
    <t>Stanovení intracelulárních cytokinů</t>
  </si>
  <si>
    <t>ITA intertact</t>
  </si>
  <si>
    <t xml:space="preserve">PE Rat IgG2a,  lambda, Isotype Ctrl   </t>
  </si>
  <si>
    <t xml:space="preserve">APC Rat IgG1, kappa Isotype Ctrl   </t>
  </si>
  <si>
    <t xml:space="preserve">PE Mouse IgG1, kappa Isotype Ctrl   </t>
  </si>
  <si>
    <t xml:space="preserve">APC Mouse IgG1, k Isotype Ctrl   </t>
  </si>
  <si>
    <t xml:space="preserve">FITC Mouse IgG1, Isotype Ctrl   </t>
  </si>
  <si>
    <t xml:space="preserve">PE/Cy7 Mouse IgG1, kappa Isotype Ctrl   </t>
  </si>
  <si>
    <t xml:space="preserve">PerCP mouse IgG1, Isotype Ctrl   </t>
  </si>
  <si>
    <t>FNOL C0027641-000</t>
  </si>
  <si>
    <t>00-4980-93</t>
  </si>
  <si>
    <t>eBioscience™ Protein Transport Inhibitor Cocktail (500X) 100 ul</t>
  </si>
  <si>
    <t>Invitrogen / Thermo Fisher Scientific</t>
  </si>
  <si>
    <t>00-4970-93</t>
  </si>
  <si>
    <t>Cell Stimulation Coctail eBiosciences 500x 100 ul</t>
  </si>
  <si>
    <t>Panel 8 protilátek pro nové vyšetření, které již je schválené ředitelstvím. CN od ITA - Intertact č.: 38123</t>
  </si>
  <si>
    <t>7 izotypových kontrol k panelu; CN od ITA - Intertact č.: 38236</t>
  </si>
  <si>
    <t xml:space="preserve">92028/XT
</t>
  </si>
  <si>
    <t>3PLUS1® multilevel plasma calibrator set Neuroleptics 
1/EXTENDED (lyoph.)</t>
  </si>
  <si>
    <t>Diagnostický set pro vyšetření antipsychotik</t>
  </si>
  <si>
    <t>92046/AN1/XT</t>
  </si>
  <si>
    <t>Internal standard set Antidepressants 1/EXTENDED and 
Neuroleptics 1/EXTENDED</t>
  </si>
  <si>
    <t>0210/XT</t>
  </si>
  <si>
    <t>Mass Check® Neuroleptics 1/EXTENDED, plasma 
control, bi-level (I + II)</t>
  </si>
  <si>
    <t>požadavky na skupinové vyšetření antipsychotik. Ta standardně vyšetřujeme, ale jednotlivě, tzn. i kalibrace se provádí jednotlivě (pro jednotlivé medikamenty); nový diagnostický set umožní vyšetřit celou (většinovou) paletu antipsychotik v rámci jedné kalibrace. 
Samostatné standardy používáme/budeme používat i nadále, např. u kombinovaných intoxikací, kdy se prokazuje/stanovuje více medikamentů z více indikačních skupin a kalibrační vzorek se tak připravuje „individuálně“ podle konkrétní situace.</t>
  </si>
  <si>
    <t>C4d (SP91)</t>
  </si>
  <si>
    <t>Cell Marque/Roche</t>
  </si>
  <si>
    <t>CD57 (NK-1)</t>
  </si>
  <si>
    <t>Mammaglobin (31A5)</t>
  </si>
  <si>
    <t>zavedení nových kódů ke třem protilátkám – náhrada stávajících.</t>
  </si>
  <si>
    <t>Rotavirus+Adenovirus+Astrovirus+Norovirus 4 v 1 (Vitassay)</t>
  </si>
  <si>
    <t>Medisco</t>
  </si>
  <si>
    <t>průkaz původce průjmových infekcí</t>
  </si>
  <si>
    <t>imunochromatografie</t>
  </si>
  <si>
    <t>Astrovirus Single Card</t>
  </si>
  <si>
    <t>objednání setů na průkaz astrovirů ve stolici u průjmových stavů (požadavek infekčního odd.); v prvním případě jde o součást vyšetření i ostatních virových původců, které již provádíme (nyní  rota+adeno+noroviry), ve druhém jde o separátní průkaz astrovirů</t>
  </si>
  <si>
    <t>D68C</t>
  </si>
  <si>
    <t>Disky pro detekci betalaktamáz</t>
  </si>
  <si>
    <t>Mast/Gali</t>
  </si>
  <si>
    <t>průkaz produkce širokospektrých betalaktamáz, náhrada stávající složitější diskové metody</t>
  </si>
  <si>
    <t xml:space="preserve">stanovení citlivosti bakterií </t>
  </si>
  <si>
    <t>nové položky – jde o disky na průkaz produkce širokospektrých betalaktamáz u bakterií. Jedná se o jednodušší náhradu stávající diskové metody, kdy disky objednáváme jednotlivě.</t>
  </si>
  <si>
    <t>25-4714-80</t>
  </si>
  <si>
    <t>Mouse IgG1 kappa Isotype Control (P3.6.2.8.1), PE-Cyanine7, eBioscience™</t>
  </si>
  <si>
    <t>Invitrogen/ thermo Fisher Scientific</t>
  </si>
  <si>
    <t>prů</t>
  </si>
  <si>
    <t>pro již běžící vyšetření Treg. Jedná se negativní kontrolu</t>
  </si>
  <si>
    <t>LF-TLIF</t>
  </si>
  <si>
    <t>Quantum Blue Infliximab</t>
  </si>
  <si>
    <r>
      <t>B</t>
    </r>
    <r>
      <rPr>
        <sz val="11"/>
        <color theme="1"/>
        <rFont val="Calibri"/>
        <family val="2"/>
        <charset val="238"/>
      </rPr>
      <t>ü</t>
    </r>
    <r>
      <rPr>
        <sz val="11"/>
        <color theme="1"/>
        <rFont val="Calibri"/>
        <family val="2"/>
        <charset val="238"/>
        <scheme val="minor"/>
      </rPr>
      <t>hlmann/BioVendor</t>
    </r>
  </si>
  <si>
    <t>monitorování biologické léčby</t>
  </si>
  <si>
    <t>IMUNO</t>
  </si>
  <si>
    <t>Imunochromatografie</t>
  </si>
  <si>
    <t>Quantum Blue</t>
  </si>
  <si>
    <t>LF-ADIF25</t>
  </si>
  <si>
    <t>Quantum Blue Anti-Infliximab</t>
  </si>
  <si>
    <t>stanovení protilátek proti biologiku</t>
  </si>
  <si>
    <t>LF-TLAD25</t>
  </si>
  <si>
    <t>Quantum Blue Adalimumab rapid Test 25</t>
  </si>
  <si>
    <t>LF-ADAD25</t>
  </si>
  <si>
    <t>Quantum Blue Anti-Adalimumab</t>
  </si>
  <si>
    <t>nově zaváděné metody na Ústavu imunologie pro stanovení koncentrací biologických léčiv, potažmo stanovení protilátek proti těmto biologikům. Tato biologika se používá zejména pro léčbu nespecifických střevních zánětů (Crohnova choroba, ulcerozní kolitida), ale i jiných autoimunitních chorob (např. psoriáza, revmatoidní artitida, ankylozující spondylitida atd.) Vyšetřování biologické léčby bylo schváleno Oddělením ekonomických činností (Ing. Havlíček) i s navýšením nákladů na diagnostika pro IMUNO.</t>
  </si>
  <si>
    <t>vypůjčení demo</t>
  </si>
  <si>
    <t xml:space="preserve">4F18PE1-50T </t>
  </si>
  <si>
    <t>CD znaky (lymfo)</t>
  </si>
  <si>
    <t>Mindray BriCyte E6</t>
  </si>
  <si>
    <t>I 022483</t>
  </si>
  <si>
    <t>CD4/CD8 HP2/6, 143-44 (FCM  50 test)</t>
  </si>
  <si>
    <t>Immunostep/I.T.A.</t>
  </si>
  <si>
    <t>ke schválení</t>
  </si>
  <si>
    <t>Ordeltová Marta, RNDr. &lt;Marta.Ordeltova@fnol.cz&gt;</t>
  </si>
  <si>
    <t>monoklonální protilátky  4F18PE1-50T : CD4/CD8 HP2/6, 143-44   FCM (50 test, Immunostep) jako náhrada za doposud užívané a už firmou nedodávané protilátky CD4FITC/CD8PE (BD ani Cytognos nedodává)</t>
  </si>
  <si>
    <t>Olig2 (EP112)</t>
  </si>
  <si>
    <t>INI-1 (MRQ-27) PAb</t>
  </si>
  <si>
    <t>Neurofilament (2F11)</t>
  </si>
  <si>
    <t>GFAP (EP672Y)</t>
  </si>
  <si>
    <t>AVI 3253 G</t>
  </si>
  <si>
    <t>IDH1 R132H [IHC132]</t>
  </si>
  <si>
    <t>AVI 3251 G</t>
  </si>
  <si>
    <t>ATRX</t>
  </si>
  <si>
    <t>o zavedení nových kódů k šesti protilátkám – náhrada stávajících</t>
  </si>
  <si>
    <t>HD832</t>
  </si>
  <si>
    <t>OncoSpan FFPE</t>
  </si>
  <si>
    <t>Horizon/Explorea</t>
  </si>
  <si>
    <t>referenční vzorek FFEP DNA pro přípravu NGS knihoven</t>
  </si>
  <si>
    <t>NGS</t>
  </si>
  <si>
    <t>HD834</t>
  </si>
  <si>
    <t>Pan-Cancer 6-Fusion Panel</t>
  </si>
  <si>
    <t>referenční vzorek FFEP RNA pro přípravu NGS knihoven</t>
  </si>
  <si>
    <t>jednorázový nákup, jde o referenční nukleové kyseliny, potřebné pro validaci nově nakoupených knihoven</t>
  </si>
  <si>
    <t>R1009</t>
  </si>
  <si>
    <t>Quick-DNA/RNA FFPE Kit (50 Preps)</t>
  </si>
  <si>
    <t>Zymo Research Corporation/FDNAS</t>
  </si>
  <si>
    <t>Izolační kit pro DNA a RNA z FFPE/náhrada DA231 a DF711</t>
  </si>
  <si>
    <t>izolační kit pro současnou izolaci DNA a RNA z FFPE. Dodavatel přestal dodávat DF711, tak musíme přejít na náhradu. Tím to kitem nahradíme 2 současně kupované kity, a to DA231 (3000,-/ks) a DF711 (8700,-/ks) celkem 151tis./rok.</t>
  </si>
  <si>
    <t>Anti-Wr(a), Coombs reactive 2ml</t>
  </si>
  <si>
    <t>Immucor/APR s.r.o.</t>
  </si>
  <si>
    <t>určení antigenu Wr(a) na erytrocytech</t>
  </si>
  <si>
    <t>ANTI Wra  1 ML</t>
  </si>
  <si>
    <t>Bio-Rad Medical Diagnostics</t>
  </si>
  <si>
    <t>náhrada za produkt anti-Wr(a) (katalog.č. 1344, kód v QI DF561) – výrobce Essange reagents ukončil výrobu bez náhrady.
Obě diagnostika budeme nyní brát na v počtu 1 balení na vyzkoušení, podle výsledků pak budeme odebírat pouze jedno z nich.</t>
  </si>
  <si>
    <t>manuální izolace NK</t>
  </si>
  <si>
    <t>4-methyl pentedron (hydrochlorid), 1mg</t>
  </si>
  <si>
    <t>Zopiclone (CRM), roztok 1 mg/ml v acetonitrilu</t>
  </si>
  <si>
    <t>standard pro průkaz a stanovení zopiklonu (léčivo ze skupiny antipsychotik/hypnotik).</t>
  </si>
  <si>
    <t>doprava (dovoz psychotr.lá, balení)</t>
  </si>
  <si>
    <t>Poplatek za dovozní povolení vydané Ministerstvem zdravotnictví ČR</t>
  </si>
  <si>
    <t>Cayman Chemical Company/ Spinchem</t>
  </si>
  <si>
    <t>Spinchem cenová nab. 624429</t>
  </si>
  <si>
    <r>
      <rPr>
        <sz val="11"/>
        <color rgb="FFFF0000"/>
        <rFont val="Calibri"/>
        <family val="2"/>
        <charset val="238"/>
        <scheme val="minor"/>
      </rPr>
      <t>Cenová nabídka Spinchem 624429</t>
    </r>
    <r>
      <rPr>
        <sz val="11"/>
        <color theme="1"/>
        <rFont val="Calibri"/>
        <family val="2"/>
        <charset val="238"/>
        <scheme val="minor"/>
      </rPr>
      <t>; Jde o standard pro průkaz a stanovení OPL (omamné a psychotrop.látky)</t>
    </r>
  </si>
  <si>
    <t>VC-VCM073</t>
  </si>
  <si>
    <t>Aspergillus galactomannan Ag Virclia</t>
  </si>
  <si>
    <t>sérologická diagnostika systémové aspergilózy, možná náhrada stávající metody</t>
  </si>
  <si>
    <t>VirCLIA Lotus Platform</t>
  </si>
  <si>
    <t>VC-VCM046</t>
  </si>
  <si>
    <t>Bartonella hensalae IgG</t>
  </si>
  <si>
    <t>sérolgická diagnostika</t>
  </si>
  <si>
    <t>VC-VCM043</t>
  </si>
  <si>
    <t>Bartonella hensalae IgM</t>
  </si>
  <si>
    <t>sérologická diagnostika systémové</t>
  </si>
  <si>
    <t>VC-VCM023</t>
  </si>
  <si>
    <t>Dengue Virus IgG</t>
  </si>
  <si>
    <t>sérologická diagnostika</t>
  </si>
  <si>
    <t>VC-VCM024</t>
  </si>
  <si>
    <t>Dengue Virus IgM</t>
  </si>
  <si>
    <t>VC-VCM033</t>
  </si>
  <si>
    <t>Zika IgG</t>
  </si>
  <si>
    <t>VC-VCM035</t>
  </si>
  <si>
    <t>Zika IgM</t>
  </si>
  <si>
    <t>VC-VCM059</t>
  </si>
  <si>
    <t>Chikungunya IgG</t>
  </si>
  <si>
    <t>VC-VCM063</t>
  </si>
  <si>
    <t>Chikungunya IgM</t>
  </si>
  <si>
    <t>VC-VCMAR-DS</t>
  </si>
  <si>
    <t>Virclia auxiliary reagents-DS 6x20ml</t>
  </si>
  <si>
    <t>doplňující reagencie</t>
  </si>
  <si>
    <t>VC-VCMAR-W1</t>
  </si>
  <si>
    <t>Virclia auxiliary reagents-W1 1000ml</t>
  </si>
  <si>
    <t>ZZ-VC-VMCON</t>
  </si>
  <si>
    <t>DARODOR Sinaldehyd-2000, 600ml</t>
  </si>
  <si>
    <t>vypůjčený demo provoz</t>
  </si>
  <si>
    <t>PCR vyšetření 942,- (deng+chikung); zde 160,-/test Chikungunia</t>
  </si>
  <si>
    <t>PCR vyšetření 942,- (deng+chikung); zde 197,-/test Dengue</t>
  </si>
  <si>
    <r>
      <t xml:space="preserve">Na základě požadavků infekčního odd. máme na vyzkoušení zapůjčen sérologický analyzátor VirCLIA od Biomediky, který umožňuje provádět sérologickou diagnostiku vybraných méně frekventních infekcí v rámci diferenciální diagnostiky. lze provádět vyšetření po jednotlivých vzorcích dle požadavků klinika. Na některá agens máme sice PCR, ale sérologie má svoje nezastupitelné místo v diagnostice a interpretaci. Sety jsou většinou na 24 vyšetření. </t>
    </r>
    <r>
      <rPr>
        <sz val="11"/>
        <color rgb="FFFF0000"/>
        <rFont val="Calibri"/>
        <family val="2"/>
        <charset val="238"/>
        <scheme val="minor"/>
      </rPr>
      <t>(cca 300-180,-/test)</t>
    </r>
  </si>
  <si>
    <t>FA 1201-2010-13</t>
  </si>
  <si>
    <t>Granulocyte Mosaic 13 (20x10)</t>
  </si>
  <si>
    <t>Stanovení ANCA protilátek ve třídě IgG metodou nepřímé imunofluorescence (NIF) - mozaika (EtOH, formalín, Hep-2)</t>
  </si>
  <si>
    <t>nepřímá imunofluorescence</t>
  </si>
  <si>
    <t>iPRO (BioSystems)</t>
  </si>
  <si>
    <t>EA 1200-1208-1 G</t>
  </si>
  <si>
    <t>ANCA Profile ELISA (IgG)</t>
  </si>
  <si>
    <t>Stanovení ANCA protilátek ve třídě IgG metodou ELISA (profil - proteinase 3, lactoferrin, myeloperoxidase, 
neutrophil elastase, cathepsin G and BPI)</t>
  </si>
  <si>
    <t>elisa</t>
  </si>
  <si>
    <t>Tecan Sunrise</t>
  </si>
  <si>
    <t>ORG 601</t>
  </si>
  <si>
    <r>
      <t>Anti-CCP hs</t>
    </r>
    <r>
      <rPr>
        <vertAlign val="superscript"/>
        <sz val="11"/>
        <color theme="1"/>
        <rFont val="Calibri"/>
        <family val="2"/>
        <charset val="238"/>
        <scheme val="minor"/>
      </rPr>
      <t>®</t>
    </r>
    <r>
      <rPr>
        <sz val="11"/>
        <color theme="1"/>
        <rFont val="Calibri"/>
        <family val="2"/>
        <charset val="238"/>
        <scheme val="minor"/>
      </rPr>
      <t> (high sensitive)</t>
    </r>
  </si>
  <si>
    <t>Orgentec/Sebia</t>
  </si>
  <si>
    <t>Stanovení anticitrulinových protilátek high sensitive (CCP hs)</t>
  </si>
  <si>
    <t>I0031262-000 (VZ-2022-000514; REACT)</t>
  </si>
  <si>
    <t>S ohledem na legislativu IVDR jsme nuceni změnit stávající používanou diagnostickou soupravu Imunoscan CCPlus (dodavatel Laboserv) pro detekci anti-CCP protilátek. Analytické charakteristiky soupravy nebyly definovány pro dětskou populaci (viz příbalový leták) - neodpovídá IVDR legislativě</t>
  </si>
  <si>
    <t>10771-500ML</t>
  </si>
  <si>
    <r>
      <t>Histopaque</t>
    </r>
    <r>
      <rPr>
        <sz val="11"/>
        <color rgb="FF000000"/>
        <rFont val="Segoe UI"/>
        <family val="2"/>
        <charset val="238"/>
      </rPr>
      <t xml:space="preserve">®-1077, </t>
    </r>
    <r>
      <rPr>
        <sz val="11"/>
        <color theme="1"/>
        <rFont val="Calibri"/>
        <family val="2"/>
        <charset val="238"/>
        <scheme val="minor"/>
      </rPr>
      <t>500mL</t>
    </r>
  </si>
  <si>
    <t>Gradientová izolace mononukleárních buněk</t>
  </si>
  <si>
    <r>
      <t xml:space="preserve">Doposud jsme používali pro izolaci mononukleárních buněk gradientovou centifugací in-house připravovaný flotační roztok. Pro přípravu flotačního roztoku se mj. používá Telebrix gastro - změna složení produktu/výpadky - zhoršena kvalita izolovaných buněk; Vyizolované buňky jsou mj. klíčové pro křížovou zkoušku histokompatibility mezi dárcem a příjemcem u transplantačního programu ledvin. Zhrošené výsledky izolace mohou představovat závažný problém. žádost o schválení komerční položky </t>
    </r>
    <r>
      <rPr>
        <b/>
        <sz val="11"/>
        <color theme="1"/>
        <rFont val="Calibri"/>
        <family val="2"/>
        <charset val="238"/>
        <scheme val="minor"/>
      </rPr>
      <t>Histopaque (Sigma-Aldrich)</t>
    </r>
    <r>
      <rPr>
        <sz val="11"/>
        <color theme="1"/>
        <rFont val="Calibri"/>
        <family val="2"/>
        <charset val="238"/>
        <scheme val="minor"/>
      </rPr>
      <t>, která je přímo určená k danému účelu (tj. gradientová izolace mononukleárů; in-house flotační roztok 47 000 Kč/rok (celková cena za Telebrix Gastro + Ficoll PM400); Histopaque (Sigma Aldrich) 5910 Kč * 11 balení / rok</t>
    </r>
  </si>
  <si>
    <r>
      <t xml:space="preserve">nová doporučení odborných společností ČSAKI z r. 2023 vycházejícího z European Vasculitis Study Group (EUVAS, 2017) a doporučení EULAR Recommendation For The Management of ANCA-Associated vasculitis (2022) - nutnost změnit stávající vyšetřování - nedostatečné je současné vyšetřování ANCA protilátek metodou NIF na </t>
    </r>
    <r>
      <rPr>
        <u/>
        <sz val="11"/>
        <rFont val="Calibri"/>
        <family val="2"/>
        <charset val="238"/>
        <scheme val="minor"/>
      </rPr>
      <t>pouze ethanolem fixovaných granulocytech</t>
    </r>
    <r>
      <rPr>
        <sz val="11"/>
        <rFont val="Calibri"/>
        <family val="2"/>
        <charset val="238"/>
        <scheme val="minor"/>
      </rPr>
      <t xml:space="preserve"> = kit Nova Lite ANCA ethanol. Doporučení uvádí postupy, kdy je nutné vzorek, kromě na EtOH fixovaných granulocytech, vyšetřovat také na formalínem fixovaných granulocytech a současně i na HEp2 buňkách (odfiltrování interference pozitivních protilátek ANA). Pro vyšetřování ANCA protilátek metodou NIF je ideální mozaika, kdy v jednom zorném poli (=1 pacient) je možné pozorovat IF na EtOH fixovaných granulocytech, formalínem fixovaných granulocytech (může dojít ke změně typu NIF) i HEp2 buňkách (interference ANA)</t>
    </r>
  </si>
  <si>
    <t>Multiplex vyšetření metodou ELISA je pouze semikvantitativní. Jedná se o doplňující vyšetření, přesto diagnosticky významné (při pozitivitě ANCA a negativitě MPO, PR3). Postačovala by nám souprava pouze na detekci antigenů lactoferrin, neutrophil elastase, cathepsin G and BPI, ale takovou jsme nenalezli. Nenahrazuje zboží a vyšetření MPO a PR3 ve sml.od Sebia (kvantitativní stanovení, které slouží nejen k detekci hlavních antigenů vyvolávajících pozitivitu ANCA IF, ale i k monitorování jejich koncentrace při odezvě na léčbu)</t>
  </si>
  <si>
    <t>M090302</t>
  </si>
  <si>
    <t>pH indikátorové papírky DUOTEST pH 1,0-4,3</t>
  </si>
  <si>
    <t>Macherey-Nagel/P-LAB</t>
  </si>
  <si>
    <t>kontrola pH připravených radiofarmak</t>
  </si>
  <si>
    <t>indikátorový papírek</t>
  </si>
  <si>
    <t>M090303</t>
  </si>
  <si>
    <t>pH indikátorové papírky DUOTEST pH 3,5-6,8</t>
  </si>
  <si>
    <t>M090304</t>
  </si>
  <si>
    <t>pH indikátorové papírky DUOTEST pH 5,0-8,0</t>
  </si>
  <si>
    <t>pH papírky pro kontrolu radiofarmak; speciální škálované úzké rozmezí pH</t>
  </si>
  <si>
    <t>PN-101</t>
  </si>
  <si>
    <r>
      <t>AsperGenius</t>
    </r>
    <r>
      <rPr>
        <b/>
        <vertAlign val="superscript"/>
        <sz val="10"/>
        <color theme="1"/>
        <rFont val="Calibri"/>
        <family val="2"/>
        <charset val="238"/>
        <scheme val="minor"/>
      </rPr>
      <t>®</t>
    </r>
    <r>
      <rPr>
        <b/>
        <sz val="10"/>
        <color theme="1"/>
        <rFont val="Calibri"/>
        <family val="2"/>
        <charset val="238"/>
        <scheme val="minor"/>
      </rPr>
      <t xml:space="preserve"> 2.0 Species Multiplex real-time PCR kit</t>
    </r>
  </si>
  <si>
    <t>CLONITPathonostics/dodavatel GALI</t>
  </si>
  <si>
    <t>detekce DNA Aspergillus sp.</t>
  </si>
  <si>
    <t>2 ks detekčních kitů na PCR detekci Aspergillus sp. z důvodu technických potíží u doposud používaného kitu firmy GeneProof. Firma zažádala o stažení šarží (falešné negativity, dopis přikládám) a zdá se, že se jim nedaří problém odstranit a uvolnit nové šarže.</t>
  </si>
  <si>
    <t>PL.8060/25</t>
  </si>
  <si>
    <t>TB Staining Kit I</t>
  </si>
  <si>
    <t>barvení acidorezistentních mikrobů (včetně TBC), náhrada barvicího roztoku, který není dlouhodobě  k dispozici</t>
  </si>
  <si>
    <t>barvení mykobakterií včetně TBC</t>
  </si>
  <si>
    <t>1390,-</t>
  </si>
  <si>
    <t>výpadek karbolfuchsinu pro barvení mykobakterií za studena (tj. bez nutného zahřívání spojeného s produkcí toxických par); alternativu u fy Biovendor; Slouží jako konfirmační barvení pro TBC laboratoř.</t>
  </si>
  <si>
    <t>V7264-10MG</t>
  </si>
  <si>
    <t>Venlafaxine hydrochloride</t>
  </si>
  <si>
    <t>Sigma Aldrich/Merck</t>
  </si>
  <si>
    <t xml:space="preserve">Nejedná se o novou metodu ani o náhradu jiných diagnostik. Jde o standard pro průkaz a stanovení venlafaxinu (antidepresivum). </t>
  </si>
  <si>
    <t>MPN-N10082</t>
  </si>
  <si>
    <t>careGene Pneumonia detection kit</t>
  </si>
  <si>
    <t>Wells Bio, INC/GALI</t>
  </si>
  <si>
    <t>PCR detekce nejčastějších mutací způsobujících rezistenci k makrolidům</t>
  </si>
  <si>
    <t>molekulárně-biologická-PCR</t>
  </si>
  <si>
    <t>N3386-10MG</t>
  </si>
  <si>
    <t>D-(+)-Neopterin</t>
  </si>
  <si>
    <t>standard ke stanovení neopterinu</t>
  </si>
  <si>
    <t>Neopterin</t>
  </si>
  <si>
    <t>TRC-N390007-1MG</t>
  </si>
  <si>
    <t>D-Neopterin-13C5</t>
  </si>
  <si>
    <t>interní standard ke stanovení neopterinu</t>
  </si>
  <si>
    <t>Janečková Hana, Mgr., Ph.D. &lt;Hana.Janeckova@fnol.cz&gt;</t>
  </si>
  <si>
    <t>Chromservis NA/2025/120;</t>
  </si>
  <si>
    <t>Standardy neopterinu a jeho značeného analogu poslouží k testování stanovení neopterinu pomocí kapalinové chromatografie ve spojení s hmotnostní spektrometrií (LC-MS), který je aktuálně vyšetřován pomocí metody ELISA (Enzymová imunoanalýza). Oproti současně používané metodě se jedná o ekonomicky výhodnější řešení a rovněž je u této metody jednodušší a časově méně náročná příprava vzorku. náklady na ELISA Neopterin 700tis./rok</t>
  </si>
  <si>
    <t>PHC0075</t>
  </si>
  <si>
    <t>Human IL-7 Recombinant Protein</t>
  </si>
  <si>
    <t>Gibco/ThermoFisher Scientific</t>
  </si>
  <si>
    <t>složka kultivačního media na kostní dřeně u dětských akutních leukémií</t>
  </si>
  <si>
    <t xml:space="preserve">FP- 163 </t>
  </si>
  <si>
    <t>API2/MALT1t( 11;18 ) gene detection probe</t>
  </si>
  <si>
    <t>stanovení translokace t(11;18) na FFPE řezech</t>
  </si>
  <si>
    <t xml:space="preserve">FP- 048 </t>
  </si>
  <si>
    <t>MYCN gene amplification detection probe</t>
  </si>
  <si>
    <t>stanovení početních změn genu MYC na FFPE řezech</t>
  </si>
  <si>
    <t>FP- 224</t>
  </si>
  <si>
    <t>CCND2 ( 12p13 ) gene break apart probe</t>
  </si>
  <si>
    <t>stanovení přestaveb genu CCND2 na FFPE řezech</t>
  </si>
  <si>
    <t>FP-267</t>
  </si>
  <si>
    <t>PD-L1 ( 9p24 )gene break apart probe</t>
  </si>
  <si>
    <t>stanovení přestaveb genu PD-L1 na FFPE řezech</t>
  </si>
  <si>
    <t>FP-271</t>
  </si>
  <si>
    <t>PD- L2 ( 9p24)gene amplification probe</t>
  </si>
  <si>
    <t>stanovení přestaveb genu PD-L2 na FFPE řezech</t>
  </si>
  <si>
    <t>FP-329</t>
  </si>
  <si>
    <t>CCND3 gene break apart probe</t>
  </si>
  <si>
    <t>stanovení přestaveb genu CCND3 na FFPE řezech</t>
  </si>
  <si>
    <t>FP-397</t>
  </si>
  <si>
    <t>FOXP1/IGH gene fusion probe</t>
  </si>
  <si>
    <t>stanovení přestavby FOXP1/IGH na FFPE řezech</t>
  </si>
  <si>
    <t>FP-159</t>
  </si>
  <si>
    <t>MALTI1/IGH gene fusion t ( 14;18) detection probe</t>
  </si>
  <si>
    <t>stanovení translokace t(14;18) na FFPE řezech</t>
  </si>
  <si>
    <t>schválení nákupu nových reagencií</t>
  </si>
  <si>
    <t>1146-010</t>
  </si>
  <si>
    <t>Polyklonální AB sérum</t>
  </si>
  <si>
    <t>Essange Reagents/Exbio Olomouc</t>
  </si>
  <si>
    <t>referenční vzorek - negativní kontrola</t>
  </si>
  <si>
    <t>screening antierytrocytárních protilátek</t>
  </si>
  <si>
    <t>IH-500 System/IH-1000 System</t>
  </si>
  <si>
    <t>C0028117-000/C0029166-000</t>
  </si>
  <si>
    <t>D5013-1</t>
  </si>
  <si>
    <t>Human WGA Non-Methylated DNA (5 μg / 20 μl)</t>
  </si>
  <si>
    <t>Zymo Research/Forenzní DNA servis, s.r.o.</t>
  </si>
  <si>
    <t>Standarda k detekci methylace kitem EZ DNA Methylation-Gold</t>
  </si>
  <si>
    <t>Stanovení methylace promotoru MGMT</t>
  </si>
  <si>
    <t>D5013-2</t>
  </si>
  <si>
    <t>Human WGA Methylated DNA (5 μg / 20 μl)</t>
  </si>
  <si>
    <t>2 nové položky, jedná se o standardy k vyšetření promotoru genu MGMT</t>
  </si>
  <si>
    <r>
      <rPr>
        <b/>
        <sz val="11"/>
        <rFont val="Calibri"/>
        <family val="2"/>
        <charset val="238"/>
        <scheme val="minor"/>
      </rPr>
      <t>referenční vzorek - negativní kontrola;</t>
    </r>
    <r>
      <rPr>
        <sz val="11"/>
        <rFont val="Calibri"/>
        <family val="2"/>
        <charset val="238"/>
        <scheme val="minor"/>
      </rPr>
      <t xml:space="preserve"> udělá pouze jednou, a slouží to jako vzorek, ne jako diagnostikum</t>
    </r>
    <r>
      <rPr>
        <sz val="11"/>
        <color theme="1"/>
        <rFont val="Calibri"/>
        <family val="2"/>
        <charset val="238"/>
        <scheme val="minor"/>
      </rPr>
      <t xml:space="preserve">; schválení nového diagnostika – zakoupení pouze tohoto jednoho kusu jakožto referenčního vzorku k verifikaci metody, která je akreditovaná dle normy ČIA 15189. Metoda se bude provádět na jiných diagnostických kartách a proto je třeba provést novu vstupní verifikaci; </t>
    </r>
    <r>
      <rPr>
        <sz val="11"/>
        <color rgb="FFFF0000"/>
        <rFont val="Calibri"/>
        <family val="2"/>
        <charset val="238"/>
        <scheme val="minor"/>
      </rPr>
      <t>VZ-2019-000706</t>
    </r>
  </si>
  <si>
    <r>
      <t xml:space="preserve">doprava 2500,-; </t>
    </r>
    <r>
      <rPr>
        <b/>
        <sz val="11"/>
        <color rgb="FFFF0000"/>
        <rFont val="Calibri"/>
        <family val="2"/>
        <charset val="238"/>
        <scheme val="minor"/>
      </rPr>
      <t>CN20250009</t>
    </r>
  </si>
  <si>
    <t>17850-5G-F</t>
  </si>
  <si>
    <t>Ciprofloxacin 5g</t>
  </si>
  <si>
    <t>Sigma - Aldrich</t>
  </si>
  <si>
    <t>stanovení citlivosti bakterií</t>
  </si>
  <si>
    <t>T-3383</t>
  </si>
  <si>
    <t>Tetracycline Hydrochloride 25g</t>
  </si>
  <si>
    <t>380,-(objednáváme cca 1x/5let)</t>
  </si>
  <si>
    <t>200,- (objednáváme cca 1x/5 let); ATB substancí (ciprofloxacin a tetracyklin) pro testy citlivosti, dle nových pravidel</t>
  </si>
  <si>
    <r>
      <t xml:space="preserve">kit na </t>
    </r>
    <r>
      <rPr>
        <sz val="11"/>
        <color rgb="FFFF0000"/>
        <rFont val="Calibri"/>
        <family val="2"/>
        <charset val="238"/>
        <scheme val="minor"/>
      </rPr>
      <t>průkaz rezistentních variant u mykoplasmových pneumonií</t>
    </r>
    <r>
      <rPr>
        <sz val="11"/>
        <color theme="1"/>
        <rFont val="Calibri"/>
        <family val="2"/>
        <charset val="238"/>
        <scheme val="minor"/>
      </rPr>
      <t xml:space="preserve">. Tento požadavek plyne ze současné epidemiologické situace, kdy kulminují pneumonie této etiologie a lékem první volby jsou makrolidy. Terapie však mnohdy selhává z důvodu nově se vyskytujících rezistentních mutací. Problém je </t>
    </r>
    <r>
      <rPr>
        <sz val="11"/>
        <color rgb="FFFF0000"/>
        <rFont val="Calibri"/>
        <family val="2"/>
        <charset val="238"/>
        <scheme val="minor"/>
      </rPr>
      <t>zejména u dětských pacientů, kde alternativní ATB terapie je offlabel a lékaři potřebují její nasazení odůvodnit.</t>
    </r>
    <r>
      <rPr>
        <sz val="11"/>
        <color theme="1"/>
        <rFont val="Calibri"/>
        <family val="2"/>
        <charset val="238"/>
        <scheme val="minor"/>
      </rPr>
      <t xml:space="preserve"> Aktuálně za prosinec máme 490 vyšetření na APNEU s odhadovaným testováním asi 50 pozitivních vzorků. Předpokládám, že se jedná o sezónní záležitost; </t>
    </r>
    <r>
      <rPr>
        <b/>
        <sz val="11"/>
        <color rgb="FFFF0000"/>
        <rFont val="Calibri"/>
        <family val="2"/>
        <charset val="238"/>
        <scheme val="minor"/>
      </rPr>
      <t>Vybraný dodavatel: GALI spol.s r.o., nabídka č. 16.1.2025</t>
    </r>
  </si>
  <si>
    <t>FP-233-2</t>
  </si>
  <si>
    <t>IGH/MAF Gene Fusion Detection Probe Kit</t>
  </si>
  <si>
    <t>stanovení translokace t(14;16) na separovaných/imunofluorescenčně značených plazmocytech (dg mnohočetný myelom)</t>
  </si>
  <si>
    <t>nákup nové sondy</t>
  </si>
  <si>
    <t xml:space="preserve">Liquid Unassayed Multiqual, Level 1 </t>
  </si>
  <si>
    <t>Liquid Unassayed Multiqual, Level 2</t>
  </si>
  <si>
    <t>osmometr</t>
  </si>
  <si>
    <t>(inv. č. I0029189 a I0029188)</t>
  </si>
  <si>
    <t>Prošková Jitka, RNDr. &lt;Jitka.Proskova@fnol.cz&gt; Plchová Markéta, RNDr. &lt;Marketa.Plchova@fnol.cz&gt;</t>
  </si>
  <si>
    <t>Chtěli bychom změnit dodavatele kontrolního materiálu pro vyšetření osmolality v séru. Nyní kontroly bereme od firmy Randox (kódy v QI DE932 a DD383) a objednávají se 1x ročně. Rušíme kontroly od Randox - kódy v QI DE932 a DD383.</t>
  </si>
  <si>
    <t>PL.8061/25</t>
  </si>
  <si>
    <t>TB Staining Kit I (var.malachitová zeleň)</t>
  </si>
  <si>
    <r>
      <rPr>
        <b/>
        <sz val="11"/>
        <rFont val="Calibri"/>
        <family val="2"/>
        <charset val="238"/>
        <scheme val="minor"/>
      </rPr>
      <t xml:space="preserve">náhrada barvicího roztoku, který není dlouhodobě  k dispozici; </t>
    </r>
    <r>
      <rPr>
        <sz val="11"/>
        <color theme="1"/>
        <rFont val="Calibri"/>
        <family val="2"/>
        <charset val="238"/>
        <scheme val="minor"/>
      </rPr>
      <t>výpadek karbolfuchsinu pro barvení mykobakterií za studena; Slouží jako konfirmační barvení pro TBC laboratoř.</t>
    </r>
  </si>
  <si>
    <t>IHB-Reagent-001</t>
  </si>
  <si>
    <t>IgM control serum</t>
  </si>
  <si>
    <t>NRC-HLA (https://www.nrc-hla.nl/StoreFront/Index/5)</t>
  </si>
  <si>
    <t>Interní kontrola pro mikrolymfocytotoxický test, historicky se vyráběla in-house s velmi silně pozitivních pacientů FNOL, t.č. nemáme již v databázi vhodná séra.</t>
  </si>
  <si>
    <t>IgM blend</t>
  </si>
  <si>
    <t>IgG blend</t>
  </si>
  <si>
    <t>mikrolymfocytotoxický test</t>
  </si>
  <si>
    <t>interní kontroly (pozitivní) pro metodiku mikrolymfocytotoxického testu (křížová zkouška mezi dárcem a příjemcem u transplantací orgánových a transplantací krvetvorných buněk). Historicky jsme si tyto kontroly získávali sami, t.č. však již nemáme k dispozici vhodné séra. V xls souboru uvedené kontroly jsou ověřené pro danný účel, distribuje je organizace, která pořádá EHK a jsou referencí v problematice testování histokompatibility. Metodika CDC je aktuálně v značném útlumu, během následujícíh 2 let bude kompletně nahrazena metodikami průtokové cytometrie. Objednávání je možné přes odkaz v .xls souboru (jedná se o formu eshopu).</t>
  </si>
  <si>
    <t>LPU 005-S (5 tests)</t>
  </si>
  <si>
    <t xml:space="preserve">Cytocell Prader-Willi /Angelman </t>
  </si>
  <si>
    <t>Cytocell/Sysmex</t>
  </si>
  <si>
    <t>prokázání balancované translokace u rodičů</t>
  </si>
  <si>
    <t>Thermobrite</t>
  </si>
  <si>
    <t>I024333-000</t>
  </si>
  <si>
    <t xml:space="preserve">nákup sondy, kterou aktuálně potřebuji k prokázání přestavby u rodičů postiženého plodu. Jiný systém důkazu není (přestavba je balancovaná). </t>
  </si>
  <si>
    <t>Oncotype DX Breast Recurrence Score®</t>
  </si>
  <si>
    <t>externí služba</t>
  </si>
  <si>
    <t>Genekor Medical s.r.o</t>
  </si>
  <si>
    <t>Test Oncotype DX Breast Recurrence Score® („Test“) spočívá v provedení vysoce standardizovaného testu genové exprese pro 21 genů. Test se provádí v centrální laboratoři patologie společnosti GHI, která je certifikována podle normy ISO 15189:2012, v Redwood City, Kalifornie, USA. Tento test poskytuje lékařům a pacientům informace o vlastnostech nádoru, riziku recidivy a o tom, zda a do jaké míry může pacientka mít prospěch z adjuvantní chemoterapie v kombinaci s hormonální terapií.</t>
  </si>
  <si>
    <t>Melichar Bohuslav, prof. MUDr., Ph.D. &lt;Bohuslav.Melichar@fnol.cz&gt;</t>
  </si>
  <si>
    <t xml:space="preserve">Použití bylo ověřeno u pacientek s časným invazivním karcinomem prsu bez postižení lymfatických uzlin nebo s postižením až tří axilárních lymfatických uzlin, jejichž nádory jsou hormonálně receptor-pozitivní (HR+) a negativní na receptor lidského epidermálního růstového faktoru 2 (HER2-). </t>
  </si>
  <si>
    <t>výrobce již zadán v QI: LUMC (Leiden University Medical Center; The Netherlands)</t>
  </si>
  <si>
    <t>05269008001</t>
  </si>
  <si>
    <t>bcl-6 (GI191E/A8)</t>
  </si>
  <si>
    <t>05269440001</t>
  </si>
  <si>
    <t>Cytokeratin 19 (A53-B/A2.26)</t>
  </si>
  <si>
    <t>05905290001</t>
  </si>
  <si>
    <t>E-Cadherin (36)</t>
  </si>
  <si>
    <t>05266980001</t>
  </si>
  <si>
    <t>CD43 (L60)</t>
  </si>
  <si>
    <t>06478450001</t>
  </si>
  <si>
    <t>ERG (EPR3864)</t>
  </si>
  <si>
    <t>07292821001</t>
  </si>
  <si>
    <t>Cytokeratin 5 (SP27)</t>
  </si>
  <si>
    <t>1019-20-5</t>
  </si>
  <si>
    <t>Proteinase K (solution), 5 x 1ml</t>
  </si>
  <si>
    <t>Carolina BioSystems</t>
  </si>
  <si>
    <t>enzym</t>
  </si>
  <si>
    <t xml:space="preserve"> izolace nukleových kyselin</t>
  </si>
  <si>
    <t>Analyzátor nukleových kyselin, termocyklery</t>
  </si>
  <si>
    <t>zavedení nových kódů k šesti protilátkám – náhrada stávajících.</t>
  </si>
  <si>
    <t>I0031237-000 LightCycler REACT; C0028031-000, C0028030-000, C0031824-000</t>
  </si>
  <si>
    <t>05266718001</t>
  </si>
  <si>
    <t>Protease 3</t>
  </si>
  <si>
    <t>8x</t>
  </si>
  <si>
    <t>06440002001</t>
  </si>
  <si>
    <t>Antibody Diluent with Casein</t>
  </si>
  <si>
    <t>blokování nespecifického pozadí tzv. Ultrablock</t>
  </si>
  <si>
    <t>25x</t>
  </si>
  <si>
    <t>10290897001</t>
  </si>
  <si>
    <t>Dispenser Option 1</t>
  </si>
  <si>
    <t>dispenzor pro diluent</t>
  </si>
  <si>
    <t>G9981A</t>
  </si>
  <si>
    <t>SSEL XT HS2 DNA Rea Kit (1-16), 16</t>
  </si>
  <si>
    <t>Altium</t>
  </si>
  <si>
    <t>PCR a sekvenační analýza</t>
  </si>
  <si>
    <t xml:space="preserve">termocycler </t>
  </si>
  <si>
    <t>I0031589-000</t>
  </si>
  <si>
    <r>
      <t xml:space="preserve">zavedení kódu k protease 3 (dispenzor od Roche), a Antibody Diluent with Casein (plus dispenzor), které jsou </t>
    </r>
    <r>
      <rPr>
        <sz val="11"/>
        <color rgb="FFFF0000"/>
        <rFont val="Calibri"/>
        <family val="2"/>
        <charset val="238"/>
        <scheme val="minor"/>
      </rPr>
      <t>součástí  protokolu pro  stávající protilátku</t>
    </r>
    <r>
      <rPr>
        <sz val="11"/>
        <color theme="1"/>
        <rFont val="Calibri"/>
        <family val="2"/>
        <charset val="238"/>
        <scheme val="minor"/>
      </rPr>
      <t xml:space="preserve"> Cytokeratin Pan (AE1/AE3+PCK26) 250  k.č. 5266840001 (DF347) viz přiložený datasheet. Lékařům vadí zvýšené pozadí při barvení (barvíme zatím bez ultrablocku), které potřebujeme při barvení odstranit</t>
    </r>
  </si>
  <si>
    <t>sekvenování - příprava knihovny</t>
  </si>
  <si>
    <t>kit je určený k využití stávající chemie pro přípravu knihovny před a během přechodu na nového dodavbatele dle VZ (předpokl.počet max. 3 ks (jeden je na 16 vzorků, tedy pro max 48 reakcí); z důvodů spotřebování zbytků sond, které jsou kompatibilní pouze s tímto požadovaným kitem</t>
  </si>
  <si>
    <t>M1559-10MG</t>
  </si>
  <si>
    <t>Moxonidine hydrochloride 10mg</t>
  </si>
  <si>
    <t>standard pro průkaz a stanovení moxonidin (antihypertenzivum)</t>
  </si>
  <si>
    <t>PP641</t>
  </si>
  <si>
    <t>ITEST Kryobanka B</t>
  </si>
  <si>
    <t>ITEST plus</t>
  </si>
  <si>
    <t>ukládání vybraných bakteriálních kmenů do -80st.C</t>
  </si>
  <si>
    <t>uložení bakterií</t>
  </si>
  <si>
    <t>soupravu k zamrazování vybraných bakteriálních kmenů, které potřebujeme na pracovišti dlouhodobě uchovat (kmeny EHK, kmeny pro porovnání</t>
  </si>
  <si>
    <t>Atellica IM Anti-Thyroid Peroxidase II (aTPOII) 500 testů</t>
  </si>
  <si>
    <t xml:space="preserve">Ředící roztok Atellica IM aTPOII DIL </t>
  </si>
  <si>
    <t xml:space="preserve">DB5515 schválení změny na kartách pro Atellica - příprava dodatku; </t>
  </si>
  <si>
    <t xml:space="preserve">DB773 schválení změny na kartách pro Atellica - příprava dodatku; </t>
  </si>
  <si>
    <t>3015-005</t>
  </si>
  <si>
    <t>anti-H monoklonální</t>
  </si>
  <si>
    <t>CE-Immundiagnostika/ EXBIO Olomouc</t>
  </si>
  <si>
    <t>určení podskupiny A</t>
  </si>
  <si>
    <t>3016-005</t>
  </si>
  <si>
    <t>lektin anti-A1</t>
  </si>
  <si>
    <t>Nahrazeny budou položky: 
DC617 lektin anti-A1 (výr. Sanquin, dodavatel EXBIO Olomouc)</t>
  </si>
  <si>
    <t>schválení dvou nových diagnostik pro manuální vyšetření podskupin A1, A2.
Nahrazeny budou položky: DB554 lektin anti-H (výr. Sanquin, dodavatel EXBIO Olomouc). Důvodem je ukončení výroby rutinně používaných diagnostik f. Sanquin, f. EXBIO již nadále tato diagnostika nebude dodávat.</t>
  </si>
  <si>
    <t xml:space="preserve">           11553991 </t>
  </si>
  <si>
    <t>Siemens H.</t>
  </si>
  <si>
    <t>Monitorování neurodegenerativních procesů</t>
  </si>
  <si>
    <t>3341 - OKB</t>
  </si>
  <si>
    <t>Lehké řetězce neurofilamet</t>
  </si>
  <si>
    <t> Atellica IM</t>
  </si>
  <si>
    <t> C0030506</t>
  </si>
  <si>
    <t> ne</t>
  </si>
  <si>
    <t xml:space="preserve">           11643634 </t>
  </si>
  <si>
    <t>Potřebný kontrolní materiál k NfL</t>
  </si>
  <si>
    <t xml:space="preserve">           11562429 </t>
  </si>
  <si>
    <t>Atellica IM NfL Diluent (NfL DIL) 2x 5ml</t>
  </si>
  <si>
    <t> Diluent k metodě NfL</t>
  </si>
  <si>
    <t>Atellica IM Neurofilament Light Chain (NfL) 100 testů</t>
  </si>
  <si>
    <t>Atellica IM NfL Quality Control (NfL QC) 2x 3x 1ml</t>
  </si>
  <si>
    <t>C7861-10MG</t>
  </si>
  <si>
    <t>Citalopram hydrobromide</t>
  </si>
  <si>
    <t>Y0001796</t>
  </si>
  <si>
    <t>Escitalopram oxalate, 10mg</t>
  </si>
  <si>
    <t>standard pro průkaz a stanovení citalopramu a escitalopramu (antidepresiva), cena dle web Merck</t>
  </si>
  <si>
    <t>92939-25MG</t>
  </si>
  <si>
    <t>4-Methylaminoantipyrine hydrochloride, 25mg</t>
  </si>
  <si>
    <t>standard pro průkaz a stanovení metamizolu a jeho metabolitů, cena dle web Merck</t>
  </si>
  <si>
    <t>ORG 548</t>
  </si>
  <si>
    <t>Anti-MCV</t>
  </si>
  <si>
    <t>Stanovení hladiny protilátek proti mutovanému citrulinovanému vimentinu</t>
  </si>
  <si>
    <t>MCV</t>
  </si>
  <si>
    <t>Jana.Bednarikova@fnol.cz</t>
  </si>
  <si>
    <r>
      <t xml:space="preserve">povoleno nové vyšetření - </t>
    </r>
    <r>
      <rPr>
        <b/>
        <sz val="11"/>
        <color rgb="FFFF0000"/>
        <rFont val="Calibri"/>
        <family val="2"/>
        <charset val="238"/>
        <scheme val="minor"/>
      </rPr>
      <t>vyhodnotit dle reálných počtů za 3měsíce</t>
    </r>
  </si>
  <si>
    <r>
      <t xml:space="preserve">Zavedení </t>
    </r>
    <r>
      <rPr>
        <b/>
        <sz val="11"/>
        <color rgb="FFFF0000"/>
        <rFont val="Calibri"/>
        <family val="2"/>
        <charset val="238"/>
        <scheme val="minor"/>
      </rPr>
      <t>nové</t>
    </r>
    <r>
      <rPr>
        <sz val="11"/>
        <color theme="1"/>
        <rFont val="Calibri"/>
        <family val="2"/>
        <charset val="238"/>
        <scheme val="minor"/>
      </rPr>
      <t xml:space="preserve"> vyšetřovací metody pro Neurologickou kliniku: včasnou diagnostika a personalizovaný přístup k léčbě neurologických onemocnění, zjm. RS</t>
    </r>
  </si>
  <si>
    <t>CT-PAC059-10-OG</t>
  </si>
  <si>
    <t>TFEB Break Apart FISH Probe Kit, 100μl</t>
  </si>
  <si>
    <t>Detekce přestaveb genu TFEB u renálních nádorů pomocí FISH</t>
  </si>
  <si>
    <t>CT-PAC013-10-OG</t>
  </si>
  <si>
    <t xml:space="preserve">TFE3 Break Apart FISH Probe Kit, 100μl </t>
  </si>
  <si>
    <t>Detekce přestaveb genu TFE3 u renálních nádorů pomocí FISH</t>
  </si>
  <si>
    <t>nové sondy, raritní subtypizaci renálních karcinomů. Budeme nakupovat cca 1x rok.</t>
  </si>
  <si>
    <r>
      <t xml:space="preserve">nové sondy, raritní subtypizaci renálních karcinomů. Budeme nakupovat cca 1x rok; </t>
    </r>
    <r>
      <rPr>
        <b/>
        <sz val="12"/>
        <color rgb="FFFF0000"/>
        <rFont val="Calibri"/>
        <family val="2"/>
        <charset val="238"/>
        <scheme val="minor"/>
      </rPr>
      <t>CN PATOL 27.2.2025</t>
    </r>
  </si>
  <si>
    <r>
      <t>Zavedení</t>
    </r>
    <r>
      <rPr>
        <sz val="11"/>
        <rFont val="Calibri"/>
        <family val="2"/>
        <charset val="238"/>
        <scheme val="minor"/>
      </rPr>
      <t xml:space="preserve"> nové</t>
    </r>
    <r>
      <rPr>
        <sz val="11"/>
        <color theme="1"/>
        <rFont val="Calibri"/>
        <family val="2"/>
        <charset val="238"/>
        <scheme val="minor"/>
      </rPr>
      <t xml:space="preserve"> vyšetřovací metody Ústavu imunologie pro revmatoidní artritidu (místo stávajícího vyšetření RA33) - nyní demo výpůjčka 1 ks kitu zdarma; v plánu duben 2025 (PF) v rámci Vyšetření autoprotilátek. </t>
    </r>
  </si>
  <si>
    <t>Kyselina gama_x0002_hydroxymáselná (GHB) cut-off 10, bal 30 testů</t>
  </si>
  <si>
    <t>JK-Trading s.r.o.</t>
  </si>
  <si>
    <t>imunochemický screeningový test</t>
  </si>
  <si>
    <t>monoparametrový kazetový test</t>
  </si>
  <si>
    <t>6-Monoacetylmorfin (6MAM), cut-off 10, bal 30 testů</t>
  </si>
  <si>
    <t>Zolpidem (ZOL) cut-off 25, bal 30 testů</t>
  </si>
  <si>
    <t>rozšíření spektra kazetových testů</t>
  </si>
  <si>
    <t>PE/Dazzle™ 594 anti-human IL-17A</t>
  </si>
  <si>
    <t>Sony ITA</t>
  </si>
  <si>
    <t>intracelulární cytokiny</t>
  </si>
  <si>
    <t>Imunologie 4141</t>
  </si>
  <si>
    <t>LongCyte Challenbio</t>
  </si>
  <si>
    <t>Brilliant Violet 711™ anti-human IFN-γ</t>
  </si>
  <si>
    <t>Brilliant Violet 421™ anti-human TNF-α</t>
  </si>
  <si>
    <t>dočasná výpůjčka za HAVÁRII</t>
  </si>
  <si>
    <t>2 ks setu (1x IgG, 1x IgM) k sérologické diagnostice bartonelózy na zapůjčeném analyzátoru Virclia. Firma nám zdarma dodala sety na vyzkoušení všech agens dle našich požadavků (Aspergilllus, Zika, Dengue, Chikungunya, Bartonella). Kit na bartonellu jsme již vyčerpali, ale potřebovali bychom ještě objednat po 1ks, protože ze stávajících výsledků pro malý počet nelze stanovit jednoznačný závěr</t>
  </si>
  <si>
    <t>v současné době probíhá vyšetření na přístroji Mindray, který je 5-ti barevný. Přesun metody na multibarevný průtokový cytometr povede k finanční úspoře</t>
  </si>
  <si>
    <t>DL 159z-1601 G</t>
  </si>
  <si>
    <t>EUROLINE Anti-DFS70</t>
  </si>
  <si>
    <t>EuroImmun/Dynex</t>
  </si>
  <si>
    <t>Detekce antigenu DFS70 blotovací technikou.</t>
  </si>
  <si>
    <t>WBL</t>
  </si>
  <si>
    <t>DynaBlot</t>
  </si>
  <si>
    <t>DL 1530-1601-9 G</t>
  </si>
  <si>
    <t>EUROLINE Autoimmune Inflammatory Myopathies 20 Ag (IgG)</t>
  </si>
  <si>
    <t>Detekce antigenů autoimunitních zánětlivých myopatií blotovací technikou</t>
  </si>
  <si>
    <t>ZD 9880-0101</t>
  </si>
  <si>
    <t>Green paper (EUROSCAN)</t>
  </si>
  <si>
    <t>Protokoly pro blotovací techniky</t>
  </si>
  <si>
    <t>zdarma</t>
  </si>
  <si>
    <t>ZD 9885-0130</t>
  </si>
  <si>
    <t>Adhesive plastic foil for 30 Western Blot strip</t>
  </si>
  <si>
    <t xml:space="preserve">Lepící fólie pro stripy </t>
  </si>
  <si>
    <t>QUANTA Lite HMGCR Reagents</t>
  </si>
  <si>
    <t>Inova/Werfen</t>
  </si>
  <si>
    <t>Detekce antigenu HMGCR ELISA metodou.</t>
  </si>
  <si>
    <r>
      <t xml:space="preserve">Nahrazujeme DA733, DA744 a DA736; předpokládáme roční vyšetření 300 pacientů/1200 testů, to znamená </t>
    </r>
    <r>
      <rPr>
        <b/>
        <sz val="11"/>
        <color rgb="FFFF0000"/>
        <rFont val="Calibri"/>
        <family val="2"/>
        <charset val="238"/>
        <scheme val="minor"/>
      </rPr>
      <t>3-4 balení protilátky po 100 testech</t>
    </r>
  </si>
  <si>
    <r>
      <rPr>
        <b/>
        <sz val="11"/>
        <color rgb="FFFF0000"/>
        <rFont val="Calibri"/>
        <family val="2"/>
        <charset val="238"/>
        <scheme val="minor"/>
      </rPr>
      <t>CN: 44956</t>
    </r>
    <r>
      <rPr>
        <sz val="11"/>
        <color theme="1"/>
        <rFont val="Calibri"/>
        <family val="2"/>
        <charset val="238"/>
        <scheme val="minor"/>
      </rPr>
      <t xml:space="preserve">; zavedení nových protilátek pro klinické vyšetření intracelulárních cytokinů v rámci reprodukční imunologie. Jedná se o </t>
    </r>
    <r>
      <rPr>
        <b/>
        <sz val="11"/>
        <color theme="1"/>
        <rFont val="Calibri"/>
        <family val="2"/>
        <charset val="238"/>
        <scheme val="minor"/>
      </rPr>
      <t>převedení metody na nový průtokový cytometr</t>
    </r>
  </si>
  <si>
    <t>I0031106-000 (REACT r.2022)</t>
  </si>
  <si>
    <t>I025393-000 (r.2013)</t>
  </si>
  <si>
    <r>
      <t>DFS-70</t>
    </r>
    <r>
      <rPr>
        <sz val="12"/>
        <color rgb="FF000000"/>
        <rFont val="Calibri"/>
        <family val="2"/>
        <charset val="238"/>
        <scheme val="minor"/>
      </rPr>
      <t xml:space="preserve"> (dense fine spekled 70 antigen, synonymum LEDGF/p75) - jaderný antigen, který je asociován s konkrétním imunofluorescenčním obrazem ANA na HEp-2 buňkách (hustý jemně zrnitý imunofluorescenční obraz s chromatinovou destičkou a asi ve 12 % se podílí na pozitivitě ANA IF). Je-li na HEp-2 buňkách (ANA IF) pozorován tento obraz a následně prokázána pozitivita pouze anti-DFS70 (všechny ostatní autoprotilátky jsou negativní + </t>
    </r>
    <r>
      <rPr>
        <b/>
        <sz val="12"/>
        <color rgb="FF000000"/>
        <rFont val="Calibri"/>
        <family val="2"/>
        <charset val="238"/>
        <scheme val="minor"/>
      </rPr>
      <t>konfirmace DFS70</t>
    </r>
    <r>
      <rPr>
        <sz val="12"/>
        <color rgb="FF000000"/>
        <rFont val="Calibri"/>
        <family val="2"/>
        <charset val="238"/>
        <scheme val="minor"/>
      </rPr>
      <t xml:space="preserve">), </t>
    </r>
    <r>
      <rPr>
        <u/>
        <sz val="12"/>
        <color rgb="FF000000"/>
        <rFont val="Calibri"/>
        <family val="2"/>
        <charset val="238"/>
        <scheme val="minor"/>
      </rPr>
      <t>lze s velkou pravděpodobností vyloučit systémové autoimunitní onemocnění (SAD</t>
    </r>
    <r>
      <rPr>
        <b/>
        <sz val="12"/>
        <color rgb="FF000000"/>
        <rFont val="Calibri"/>
        <family val="2"/>
        <charset val="238"/>
        <scheme val="minor"/>
      </rPr>
      <t xml:space="preserve">); </t>
    </r>
    <r>
      <rPr>
        <b/>
        <sz val="12"/>
        <color rgb="FFFF0000"/>
        <rFont val="Calibri"/>
        <family val="2"/>
        <charset val="238"/>
        <scheme val="minor"/>
      </rPr>
      <t>Nové vyš.</t>
    </r>
  </si>
  <si>
    <r>
      <t>jedná se o</t>
    </r>
    <r>
      <rPr>
        <b/>
        <sz val="11"/>
        <color rgb="FFFF0000"/>
        <rFont val="Calibri"/>
        <family val="2"/>
        <charset val="238"/>
        <scheme val="minor"/>
      </rPr>
      <t xml:space="preserve"> rozšíření portfolia </t>
    </r>
    <r>
      <rPr>
        <sz val="11"/>
        <color theme="1"/>
        <rFont val="Calibri"/>
        <family val="2"/>
        <charset val="238"/>
        <scheme val="minor"/>
      </rPr>
      <t xml:space="preserve">detekovaných antigenů (z aktuálních 7 na 20) a zkvalitnění diagnostiky autoimunitních myopatií (podnět kliniků) oproti stávající nabídce laboratoře (Myositis profil 7 Ag); </t>
    </r>
    <r>
      <rPr>
        <b/>
        <sz val="11"/>
        <color theme="1"/>
        <rFont val="Calibri"/>
        <family val="2"/>
        <charset val="238"/>
        <scheme val="minor"/>
      </rPr>
      <t xml:space="preserve">nahradí položku QI DA382 (7 515,- </t>
    </r>
    <r>
      <rPr>
        <sz val="11"/>
        <color theme="1"/>
        <rFont val="Calibri"/>
        <family val="2"/>
        <charset val="238"/>
        <scheme val="minor"/>
      </rPr>
      <t>90tis./rok)</t>
    </r>
  </si>
  <si>
    <t>AVI3273G</t>
  </si>
  <si>
    <t>HLA-DR (TAL 1B5)</t>
  </si>
  <si>
    <t>10161949001</t>
  </si>
  <si>
    <t>iNSM1 (SP493)</t>
  </si>
  <si>
    <t>05268257001</t>
  </si>
  <si>
    <t>hGH</t>
  </si>
  <si>
    <t>1x/1,5roku</t>
  </si>
  <si>
    <t>BSB 2602</t>
  </si>
  <si>
    <t>T-Bet/TBX-2</t>
  </si>
  <si>
    <t>BioSB/Pragostem</t>
  </si>
  <si>
    <t>05268184001</t>
  </si>
  <si>
    <t>TSH</t>
  </si>
  <si>
    <t>05268249001</t>
  </si>
  <si>
    <t>Prolactin</t>
  </si>
  <si>
    <t>Z2676MT</t>
  </si>
  <si>
    <t>PIT1 (ZM385)</t>
  </si>
  <si>
    <t>BSB-3746-3</t>
  </si>
  <si>
    <t>SF-1)Steroidogenic Factor 1 (BSB-149)</t>
  </si>
  <si>
    <t>1x/2roky; náhrada za stávající</t>
  </si>
  <si>
    <r>
      <t xml:space="preserve">6x/rok; </t>
    </r>
    <r>
      <rPr>
        <b/>
        <sz val="11"/>
        <color rgb="FFFF0000"/>
        <rFont val="Calibri"/>
        <family val="2"/>
        <charset val="238"/>
        <scheme val="minor"/>
      </rPr>
      <t>zavedení nových kódů k novým protilátkám</t>
    </r>
    <r>
      <rPr>
        <sz val="11"/>
        <color theme="1"/>
        <rFont val="Calibri"/>
        <family val="2"/>
        <charset val="238"/>
        <scheme val="minor"/>
      </rPr>
      <t>, které si vyžaduje zavést do provozu prim. Skanderová</t>
    </r>
  </si>
  <si>
    <t>3058-002</t>
  </si>
  <si>
    <t>anti-Kp(a) polyklonální 2 ml</t>
  </si>
  <si>
    <t>vyšetření antigenu Kp(a) na erytrocytech</t>
  </si>
  <si>
    <t>Nahrazena bude položka DD839 Anti-Kp(a) polyklonální 3 ml (výr. Sanquin, dodavatel Exbio Olomouc) – Sanquin již toto diagnostikum nevyrábí a f. Exbio již nedodává.</t>
  </si>
  <si>
    <r>
      <t xml:space="preserve">HMGCR (3-hydroxy-3-3methylglutaryl-koenzym A – reduktáza) – detekce anti-HMGCR IgG protilátek v lidském séru napomáhá diagnostice chorob pojivové tkáně – polymyositid, ale význam mají zejména pro laboratorní diagnostiku statiny indukované nekrotizující myopatie. Pozitivita těchto protilátek, spolu s anamnézou užívání statinů (hypolipidemika) s přetrvávající svalovou slabostí i po jejich vysazení, elevací hladin kreatinkinázy (CK&gt;10x) a nálezem nekrózy fibril ve svalové biopsii tvoří hlavní kritéria této nozologické jednotky; </t>
    </r>
    <r>
      <rPr>
        <b/>
        <sz val="11"/>
        <color rgb="FFFF0000"/>
        <rFont val="Calibri"/>
        <family val="2"/>
        <charset val="238"/>
        <scheme val="minor"/>
      </rPr>
      <t>Nové vyš.</t>
    </r>
    <r>
      <rPr>
        <sz val="11"/>
        <color theme="1"/>
        <rFont val="Calibri"/>
        <family val="2"/>
        <charset val="238"/>
        <scheme val="minor"/>
      </rPr>
      <t xml:space="preserve"> ELISA; schváleno EO</t>
    </r>
  </si>
  <si>
    <t>RFIT-ASY-0138</t>
  </si>
  <si>
    <t>Biofire joint infection panel</t>
  </si>
  <si>
    <t>BioMérieux</t>
  </si>
  <si>
    <t>PCR detekce</t>
  </si>
  <si>
    <t>BioFire</t>
  </si>
  <si>
    <t>RFIT-ASY-0143</t>
  </si>
  <si>
    <t>Biofire pneumo plus panel</t>
  </si>
  <si>
    <t>RFIT-ASY-0147</t>
  </si>
  <si>
    <t>Biofire BCID2 panel</t>
  </si>
  <si>
    <t>nová vyšetření; jedná se o 3 typy diagnostik (panelů), každý pro 30 vzorků</t>
  </si>
  <si>
    <t>HistoGel</t>
  </si>
  <si>
    <t>VWR International s.r.o.</t>
  </si>
  <si>
    <t>Příprava cytobloků</t>
  </si>
  <si>
    <t>SHANHG-4000-012</t>
  </si>
  <si>
    <t>Změnili jsme proceduru pro zpracování tzv cytobloků tak, aby nukleové kyseliny izolované z tohoto materiálu měly mnohem lepší kvalitu a byly bez problémů  použitelné v rámci molekulární diagnostiky. jedno balení nám vydrží minimálně rok, spíše déle.</t>
  </si>
  <si>
    <t>09365575001</t>
  </si>
  <si>
    <t xml:space="preserve">VENTANA ROS1 (SP384) </t>
  </si>
  <si>
    <t>5067-5578</t>
  </si>
  <si>
    <t>RNA ScreenTape Ladder</t>
  </si>
  <si>
    <t>Agilent Technologies/Altium International s.r.o.</t>
  </si>
  <si>
    <t>Pro použití s RNA ScreenTape</t>
  </si>
  <si>
    <t>QC</t>
  </si>
  <si>
    <t>ano</t>
  </si>
  <si>
    <t>3 097,00</t>
  </si>
  <si>
    <t>5067-5581</t>
  </si>
  <si>
    <t>High Sensitivity RNA ScreenTape Ladder</t>
  </si>
  <si>
    <t>Pro použití s High Sensitivity RNA ScreenTape</t>
  </si>
  <si>
    <t>3 693,00</t>
  </si>
  <si>
    <t>FP-044</t>
  </si>
  <si>
    <t>SMARCA 4 gene detektion probe reagent</t>
  </si>
  <si>
    <t>Wuhan HealthCare Biotechnology/PentaGen</t>
  </si>
  <si>
    <t>FISH - sinonasální karcinomy</t>
  </si>
  <si>
    <t>16 130,00</t>
  </si>
  <si>
    <t>FP - 111</t>
  </si>
  <si>
    <t>SMARCB 1 gene detektion probe reagent</t>
  </si>
  <si>
    <t>GM-MGM-RT50</t>
  </si>
  <si>
    <t>geneMAP MGMT Methylation Analysis Kit, CE-IVD</t>
  </si>
  <si>
    <t>Genemark/Viagene</t>
  </si>
  <si>
    <t>Kit pro qPCR detekci a semikvantifikaci metylace promotoru MGMT u gliálních nádorů</t>
  </si>
  <si>
    <t>43 000,00</t>
  </si>
  <si>
    <t>C0032752-000 (kapilární elektroforeza UPOL)</t>
  </si>
  <si>
    <t>I023659-000 (mikroskop)</t>
  </si>
  <si>
    <t>I0029888-000 (real-time termocykler)</t>
  </si>
  <si>
    <t>spotřební mater.</t>
  </si>
  <si>
    <t>FISH sonda</t>
  </si>
  <si>
    <t>o zavedení kódu pro ROS1- náhrada za stávající RUO protilátku, která neuspěla v EHK; Funkčnost protilátek vždy ověřujeme verifikací/validací. Současná protilátka nepřestala fungovat, ale nedostačuje již požadavkům. V minulosti ji používala téměř všechna pracoviště, ale protože má statut RUO, přechází se na IVDR produkt. Ten chodí výrazně silněji, takže hodnotitelé EHK proto hodnotí předchozí RUO variantu jako slabou/nedostačující</t>
  </si>
  <si>
    <t>SAS-02</t>
  </si>
  <si>
    <t xml:space="preserve">Control Special Assays in Serum </t>
  </si>
  <si>
    <t>MCA Laboratory, ERNDIM</t>
  </si>
  <si>
    <t>Vyšetření kreatinu a guanidinoacetátu v séru</t>
  </si>
  <si>
    <t>Kreatin a guanidinoacetát v séru</t>
  </si>
  <si>
    <t>TQ6500</t>
  </si>
  <si>
    <t>I025827-000</t>
  </si>
  <si>
    <t>Ivanovová Eliška, Mgr., Ph.D. &lt;Eliska.Ivanovova@fnol.cz&gt;</t>
  </si>
  <si>
    <r>
      <t xml:space="preserve">nová LC-MS/MS metoda pro stanovení sérového kreatinu a guanidinoacetátu - položka je kalibrační materiál (Special Assays in Serum I and II). </t>
    </r>
    <r>
      <rPr>
        <sz val="11"/>
        <color rgb="FFFF0000"/>
        <rFont val="Calibri"/>
        <family val="2"/>
        <charset val="238"/>
        <scheme val="minor"/>
      </rPr>
      <t>Cenová nabídka Quotation Q20250056</t>
    </r>
  </si>
  <si>
    <t>Diagnostické erytrocyty A1</t>
  </si>
  <si>
    <t>Sanquin/EXBIO</t>
  </si>
  <si>
    <t>vyšetření krevní skupiny AB0</t>
  </si>
  <si>
    <t>vyšetření krevní skupiny zkumavkovou metodou</t>
  </si>
  <si>
    <t>Diagnostické erytrocyty A2</t>
  </si>
  <si>
    <t>Diagnostické erytrocyty B</t>
  </si>
  <si>
    <t>Diagnostické erytrocyty 0 Rh negat.</t>
  </si>
  <si>
    <t>schválení nových diagnostických erytrocytů  - firma Sanquin oznámila ukončení výroby; Nahrazeny budou: DA150, DB637, DB638, DB639</t>
  </si>
  <si>
    <t>N-C1 Inhibitor</t>
  </si>
  <si>
    <t>Stanovení koncentrace C1 inhibitoru</t>
  </si>
  <si>
    <t>nefelometrie</t>
  </si>
  <si>
    <t>Nefelometr BN II</t>
  </si>
  <si>
    <t>N/T Protein Control PY</t>
  </si>
  <si>
    <t>Kontrolní materiál pro stanovení C1 inh</t>
  </si>
  <si>
    <t>N-Protein Standard PY</t>
  </si>
  <si>
    <t>Kalibrátor pro stanovení C1 inh</t>
  </si>
  <si>
    <t>N Supplement Reagent P</t>
  </si>
  <si>
    <t>Pomocná reagencie pro stanovení C1 inh</t>
  </si>
  <si>
    <t>293 vyšetření za rok 2024; ukončena výroba kitu produkt RN019.3 (Human C1 inactivator – NL - RID Kit); alternativou - připojení tohoto vyšetření do portfolia pro analyzátor BNII Siemens - plán VZ DG_2025_30 (výpůjčka přístroje)</t>
  </si>
  <si>
    <t>Nabídka č. 0001_25_DR</t>
  </si>
  <si>
    <t xml:space="preserve">N6405700 </t>
  </si>
  <si>
    <t>IMMERSION OIL 30CC FLUOR</t>
  </si>
  <si>
    <t>Sven BioLabs</t>
  </si>
  <si>
    <t>mikroskopické hodnocení FISH preparátů s použitím imerzního objektivu (nízká autofluorescence)</t>
  </si>
  <si>
    <t>FP-233-3</t>
  </si>
  <si>
    <t>MAFB/IGH</t>
  </si>
  <si>
    <t>detekce t(14;20) IGH/MAFB metodou FISH u mnohočetného myelomu</t>
  </si>
  <si>
    <t>FP-243-1</t>
  </si>
  <si>
    <t>MYC</t>
  </si>
  <si>
    <t>detekce přestavby genu MYC metodou FISH na FFPE řezech</t>
  </si>
  <si>
    <t>FP-243-2</t>
  </si>
  <si>
    <t>BCL6</t>
  </si>
  <si>
    <t>detekce přestavby genu BCL6 metodou FISH na FFPE řezech</t>
  </si>
  <si>
    <t>FP-243-3</t>
  </si>
  <si>
    <t>BCL2</t>
  </si>
  <si>
    <t>detekce přestavby genu BCL2 metodou FISH na FFPE řezech</t>
  </si>
  <si>
    <t>FP-234-3</t>
  </si>
  <si>
    <t>C-MYC/IGH</t>
  </si>
  <si>
    <t>detekce t(8;14) MYC/IGH metodou FISH u mnohočetného myelomu</t>
  </si>
  <si>
    <t>předpoklad za rok: 6x2973,00;</t>
  </si>
  <si>
    <t>nové položky pro cytogenetické vyšetření (imerzní olej a FISH sondy); nabídka od Pentagen</t>
  </si>
  <si>
    <t>stanovení celkového homocysteinu v plazmě</t>
  </si>
  <si>
    <t>ClinCal Calibrator Homocysteine</t>
  </si>
  <si>
    <t>RECIPE</t>
  </si>
  <si>
    <t>Homocystein celkový v plazmě</t>
  </si>
  <si>
    <t>HPLC HP 11000 Inv.č. I 018794</t>
  </si>
  <si>
    <t>I018794 (r.1998)</t>
  </si>
  <si>
    <t>kalibrační materiál pro stanovení Homocystein celkový v plazmě, pojišťovna výkon 81461. Do této doby jsme používali „in-house“ kalibrátory a chtěla bych přejít na komerční</t>
  </si>
  <si>
    <t>C9754-100MG</t>
  </si>
  <si>
    <t>Colchicine, 100mg</t>
  </si>
  <si>
    <t>D7385-5MG</t>
  </si>
  <si>
    <t>Demecolcin, 5mg</t>
  </si>
  <si>
    <t>SML3317-10MG</t>
  </si>
  <si>
    <t>Losartan, 10mg</t>
  </si>
  <si>
    <t>P0021-10MG</t>
  </si>
  <si>
    <t>Pantoprazole sodium hydrate, 10mg</t>
  </si>
  <si>
    <t>Y0002150</t>
  </si>
  <si>
    <t>Rosuvastatin, 15mg</t>
  </si>
  <si>
    <t>A-139</t>
  </si>
  <si>
    <t>4-ANPP solution, 100 μg/mL in methanol, certified reference material, ampule of 0.5 mL, Cerilliant®</t>
  </si>
  <si>
    <t>TRC-G235002-1MG</t>
  </si>
  <si>
    <t>Ganciclovir-D5</t>
  </si>
  <si>
    <t>deuterovaný standard ke stanovení gancicloviru</t>
  </si>
  <si>
    <t>Antivirotika</t>
  </si>
  <si>
    <t>TRC-A192402-1MG</t>
  </si>
  <si>
    <t>Acyclovir-D4</t>
  </si>
  <si>
    <t>deuterovaný standard ke stanovení acycloviru</t>
  </si>
  <si>
    <t xml:space="preserve">Antivirotika </t>
  </si>
  <si>
    <t>TRC-C179990-5MG</t>
  </si>
  <si>
    <t>9-Carboxymethoxymethylguanine,</t>
  </si>
  <si>
    <t>standard ke stanovení metabolitu acycloviru</t>
  </si>
  <si>
    <t>PHR1254-1G</t>
  </si>
  <si>
    <t>Acyclovir</t>
  </si>
  <si>
    <t>standard ke stanovení acycloviru</t>
  </si>
  <si>
    <t>PHR1593-1G</t>
  </si>
  <si>
    <t>Ganciclovir</t>
  </si>
  <si>
    <t>standard ke stanovení gancicloviru</t>
  </si>
  <si>
    <r>
      <t xml:space="preserve">Cenová NB Chromservis +310,- doprava </t>
    </r>
    <r>
      <rPr>
        <b/>
        <sz val="11"/>
        <color rgb="FFFF0000"/>
        <rFont val="Calibri"/>
        <family val="2"/>
        <charset val="238"/>
        <scheme val="minor"/>
      </rPr>
      <t>NA/2025/2367</t>
    </r>
    <r>
      <rPr>
        <sz val="11"/>
        <color theme="1"/>
        <rFont val="Calibri"/>
        <family val="2"/>
        <charset val="238"/>
        <scheme val="minor"/>
      </rPr>
      <t/>
    </r>
  </si>
  <si>
    <r>
      <t xml:space="preserve">Cenová NB Chromservis +310,- doprava </t>
    </r>
    <r>
      <rPr>
        <b/>
        <sz val="11"/>
        <color rgb="FFFF0000"/>
        <rFont val="Calibri"/>
        <family val="2"/>
        <charset val="238"/>
        <scheme val="minor"/>
      </rPr>
      <t>NA/2025/2368</t>
    </r>
    <r>
      <rPr>
        <sz val="11"/>
        <color theme="1"/>
        <rFont val="Calibri"/>
        <family val="2"/>
        <charset val="238"/>
        <scheme val="minor"/>
      </rPr>
      <t/>
    </r>
  </si>
  <si>
    <t>Merck web</t>
  </si>
  <si>
    <t>standardy pro průkaz a stanovení uvedených analytů; Merck web</t>
  </si>
  <si>
    <t>Číslo nabídky 2002352300 Merck</t>
  </si>
  <si>
    <r>
      <t xml:space="preserve">Standardy gancicloviru, acycloviru a jeho metabolitu 9-karboxymethoxymethylguaninu a jejich deuterovaných analogů jsou potřebné k zavedení nové metody - stanovení antivirotik, jejichž požadavek na stanovení byl vznesen od lékařů z Dětské kliniky (v zast. MUDr. Smolka) a Oddělení klinické farmacie (v zast. PharmDr. Vaculová). Stanovení antivirotik bude sloužit k jejich terapeutickému monitorování; Cenová NB Chromservis +310,- doprava </t>
    </r>
    <r>
      <rPr>
        <b/>
        <sz val="11"/>
        <color rgb="FFFF0000"/>
        <rFont val="Calibri"/>
        <family val="2"/>
        <charset val="238"/>
        <scheme val="minor"/>
      </rPr>
      <t>NA/2025/2366</t>
    </r>
    <r>
      <rPr>
        <sz val="11"/>
        <color theme="1"/>
        <rFont val="Calibri"/>
        <family val="2"/>
        <charset val="238"/>
        <scheme val="minor"/>
      </rPr>
      <t xml:space="preserve">; </t>
    </r>
  </si>
  <si>
    <t>Triton™ X-100 solution 100ml</t>
  </si>
  <si>
    <t>Sigma-Aldritch</t>
  </si>
  <si>
    <t>analýza vzorků moči</t>
  </si>
  <si>
    <t>Navrátil Radek, PharmDr. &lt;Radek.Navratil@fnol.cz&gt;</t>
  </si>
  <si>
    <t>jednorázový nákup; Jedná se o novou metodu; cena Merck web</t>
  </si>
  <si>
    <t>BSB-3748-01</t>
  </si>
  <si>
    <t>Somatostatin Receptor 2 (EP149)</t>
  </si>
  <si>
    <t>primární protilátka SSTR2 – nová do provozu. Exprimuje se např. v neuroblastomech, medulloblastomech, meningiomech apod. Prognostický marker GEP-NEN (gastroenteropankreatické neuroendokrinní neoplasmy)</t>
  </si>
  <si>
    <t>HYDRAGEL 12 IF Penta</t>
  </si>
  <si>
    <t>Sebia (Francie)</t>
  </si>
  <si>
    <t>Imunofixace proteinů</t>
  </si>
  <si>
    <t>Imunofixace, 162</t>
  </si>
  <si>
    <t>Hydrasys SCAN FOCUSING</t>
  </si>
  <si>
    <t>C0031822, C0031823</t>
  </si>
  <si>
    <t>Antisérum et Fixateur</t>
  </si>
  <si>
    <t>ke schválení DODATKEM</t>
  </si>
  <si>
    <t>Lochman Pavel, RNDr., Ph.D. &lt;Pavel.Lochman@fnol.cz&gt;</t>
  </si>
  <si>
    <r>
      <t xml:space="preserve">vyšetření je pod VZ-2023-000003, kde je uvedeno ve sml. cena za vyšetření; Jedná se o </t>
    </r>
    <r>
      <rPr>
        <b/>
        <sz val="11"/>
        <color rgb="FFFF0000"/>
        <rFont val="Calibri"/>
        <family val="2"/>
        <charset val="238"/>
        <scheme val="minor"/>
      </rPr>
      <t>kapacitnější náhradu dosud používaných souprav</t>
    </r>
    <r>
      <rPr>
        <sz val="11"/>
        <color theme="1"/>
        <rFont val="Calibri"/>
        <family val="2"/>
        <charset val="238"/>
        <scheme val="minor"/>
      </rPr>
      <t>, která nám umožní vyšetřovat tytéž vzorky levněji a s úsporou strojového i lidského času. Původními soupravami se bude nadále vyšetřovat jen část vzorků, u kterých je to nutné z klinických důvodů</t>
    </r>
  </si>
  <si>
    <t xml:space="preserve">Nitazene citrate 1 x 1 mg </t>
  </si>
  <si>
    <t>Caymanchem</t>
  </si>
  <si>
    <t xml:space="preserve">Isotonitazene citrate1 x 1 mg </t>
  </si>
  <si>
    <t xml:space="preserve">Metonitazene citrate 1 x 1 mg </t>
  </si>
  <si>
    <t xml:space="preserve">Protonitazene hydrochloride 1 x 1 mg </t>
  </si>
  <si>
    <t xml:space="preserve">R-6890 (spirochlorphine) 1 x 1 mg </t>
  </si>
  <si>
    <t xml:space="preserve">4-chloromethcathinone 1 x 5 mg </t>
  </si>
  <si>
    <r>
      <t xml:space="preserve">nabídka  </t>
    </r>
    <r>
      <rPr>
        <b/>
        <sz val="11"/>
        <color rgb="FFFF0000"/>
        <rFont val="Calibri"/>
        <family val="2"/>
        <charset val="238"/>
        <scheme val="minor"/>
      </rPr>
      <t>NA/2025/2553</t>
    </r>
    <r>
      <rPr>
        <sz val="11"/>
        <color theme="1"/>
        <rFont val="Calibri"/>
        <family val="2"/>
        <charset val="238"/>
        <scheme val="minor"/>
      </rPr>
      <t xml:space="preserve"> od fy Chromservis celkem za 28.763,-bez DPH (z toho poplatky+povolení MZ 6.160,-)</t>
    </r>
  </si>
  <si>
    <t>ke schválení (zařazeno do plánu 10/2025)</t>
  </si>
  <si>
    <t>D5000 ScreenTape</t>
  </si>
  <si>
    <t>Altium International s.r.o.</t>
  </si>
  <si>
    <t>Pro stanovení délky fragmentů DNA a NGS knihoven</t>
  </si>
  <si>
    <t>kapilární gelová elektroforéza</t>
  </si>
  <si>
    <t>Agilent TapeStation 4200</t>
  </si>
  <si>
    <t>C0032752-000</t>
  </si>
  <si>
    <t>7 740,00</t>
  </si>
  <si>
    <t>D5000 Reagents</t>
  </si>
  <si>
    <t>3 308,00</t>
  </si>
  <si>
    <t>D5000 Ladder</t>
  </si>
  <si>
    <t>1 547,00</t>
  </si>
  <si>
    <t>3 094,00 Kč</t>
  </si>
  <si>
    <t xml:space="preserve">Koudeláková Vladimíra, Mgr., Ph.D. &lt;Vladimira.Koudelakova@fnol.cz&gt; </t>
  </si>
  <si>
    <t>5067-5588</t>
  </si>
  <si>
    <t>5067-5589</t>
  </si>
  <si>
    <t>5067-5590</t>
  </si>
  <si>
    <r>
      <t xml:space="preserve">V souvislosti s novými knihovnami potřebujeme zavést nové položky (pro kontrolu kvality DNA a knihoven). Pro stanovení délky fragmentů DNA a NGS knihoven. Nabídka </t>
    </r>
    <r>
      <rPr>
        <b/>
        <sz val="12"/>
        <color rgb="FFFF0000"/>
        <rFont val="Calibri"/>
        <family val="2"/>
        <charset val="238"/>
        <scheme val="minor"/>
      </rPr>
      <t xml:space="preserve">NAB-70108-N5L2_0 </t>
    </r>
    <r>
      <rPr>
        <sz val="12"/>
        <color rgb="FF000000"/>
        <rFont val="Calibri"/>
        <family val="2"/>
        <charset val="238"/>
        <scheme val="minor"/>
      </rPr>
      <t>od fy Altium celkem za 12.595 Kč bez DPH.</t>
    </r>
  </si>
  <si>
    <t>Proužky lipidový profil</t>
  </si>
  <si>
    <t>Lysun</t>
  </si>
  <si>
    <t>cholesterol, HDL, LDL, triglyceridy</t>
  </si>
  <si>
    <t>vyšetření z perif. Krve</t>
  </si>
  <si>
    <t>HEALTH-SCAN 1000 </t>
  </si>
  <si>
    <t>1634/ks</t>
  </si>
  <si>
    <t>HT LP STRIP+21G+35UL</t>
  </si>
  <si>
    <t>demo výpůjčka</t>
  </si>
  <si>
    <t>Eva.Kocianova@fnol.cz</t>
  </si>
  <si>
    <t>zapůjčení přístroje zdarma pro diagnostiku kompletního lipidového spektra, které bychom rádi spojili s Dnem Prevence v Šantovce</t>
  </si>
  <si>
    <t>87-63</t>
  </si>
  <si>
    <t>Anti-human CD138-BV711</t>
  </si>
  <si>
    <t>Sony/I.T.A.-intertact</t>
  </si>
  <si>
    <t>FACS</t>
  </si>
  <si>
    <t>87-63 imuno</t>
  </si>
  <si>
    <t>katerina.zachova@fnol.cz</t>
  </si>
  <si>
    <t>charakterizace plasmatických buněk</t>
  </si>
  <si>
    <t>SO6800</t>
  </si>
  <si>
    <t>ANO - Nové biomarkery pro sledování progrese a potenciální léčbu IgA nefropatie</t>
  </si>
  <si>
    <r>
      <rPr>
        <b/>
        <sz val="11"/>
        <color rgb="FFFF0000"/>
        <rFont val="Calibri"/>
        <family val="2"/>
        <charset val="238"/>
        <scheme val="minor"/>
      </rPr>
      <t xml:space="preserve">Nabídka č: 45948 </t>
    </r>
    <r>
      <rPr>
        <sz val="11"/>
        <color theme="1"/>
        <rFont val="Calibri"/>
        <family val="2"/>
        <charset val="238"/>
        <scheme val="minor"/>
      </rPr>
      <t>od fy I.T.A.-intertact</t>
    </r>
  </si>
  <si>
    <t>Chlorid lithný</t>
  </si>
  <si>
    <t>analýza aminokyselin</t>
  </si>
  <si>
    <t>I023117</t>
  </si>
  <si>
    <t>Citronan lihný tetrahydrát</t>
  </si>
  <si>
    <t>Thiodiglykol</t>
  </si>
  <si>
    <t>Hydroxid lithný</t>
  </si>
  <si>
    <t>4M acetátový pufr</t>
  </si>
  <si>
    <t xml:space="preserve">Hlídková Eva, RNDr. &lt;Eva.Hlidkova@fnol.cz&gt; </t>
  </si>
  <si>
    <r>
      <t xml:space="preserve">Chemikálie jsou používány pro stanovení aminokyselin v séru, moči a likvoru v laboratoři DMP. Dosud jsme využívali staré zásoby. Zásoby končí, tak musíme objednat. </t>
    </r>
    <r>
      <rPr>
        <b/>
        <sz val="11"/>
        <color theme="1"/>
        <rFont val="Calibri"/>
        <family val="2"/>
        <charset val="238"/>
        <scheme val="minor"/>
      </rPr>
      <t>V příloze ceník firmy INGOS</t>
    </r>
    <r>
      <rPr>
        <sz val="11"/>
        <color theme="1"/>
        <rFont val="Calibri"/>
        <family val="2"/>
        <charset val="238"/>
        <scheme val="minor"/>
      </rPr>
      <t>, která je výrobcem analyzátoru AAA 400 na kterém běží stanovení aminokyselin. Forma INGOS současně dodává i chemii. Celkový součet 15 020 Kč.</t>
    </r>
  </si>
  <si>
    <t>05267056001</t>
  </si>
  <si>
    <t>Chromogranin A (LK2H10)</t>
  </si>
  <si>
    <t>náhrada za stávající DF047. Je to urgentní, jsme na nule a dodací lhůta by byla měsíc, preferujeme dispenzor od Roche. Chromogranin  se využívá k diagnostice neuroendokrinních nádorů.</t>
  </si>
  <si>
    <t xml:space="preserve">Bezděková Michala, Mgr., Ph.D. &lt;Michala.Bezdekova@fnol.cz&gt; </t>
  </si>
  <si>
    <t>BSB-2375-01</t>
  </si>
  <si>
    <t>SDHB</t>
  </si>
  <si>
    <t>BSB-3726-7</t>
  </si>
  <si>
    <t>FH</t>
  </si>
  <si>
    <t>SDHB – marker karcinomu ledvin, GISTu, adenomů hypofýzy a paragangliomu</t>
  </si>
  <si>
    <t>FH – fumarát hydratáza, testování aktivity fumaráthydratázy, slouží k diagnostice a screeningu renálních karcinomů a nádorů hladkého svalstva kůže a dělohy.</t>
  </si>
  <si>
    <t>MPT - VZ-2025-000535; schváleno</t>
  </si>
  <si>
    <t>zrušen požadavek kliniky z důvodu nízkého počtu vyšetření</t>
  </si>
  <si>
    <t>MPT - VZ-2025-000555; schváleno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</si>
</sst>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0\ &quot;Kč&quot;;[Red]\-#,##0\ &quot;Kč&quot;"/>
    <numFmt numFmtId="8" formatCode="#,##0.00\ &quot;Kč&quot;;[Red]\-#,##0.00\ &quot;Kč&quot;"/>
    <numFmt numFmtId="44" formatCode="_-* #,##0.00\ &quot;Kč&quot;_-;\-* #,##0.00\ &quot;Kč&quot;_-;_-* &quot;-&quot;??\ &quot;Kč&quot;_-;_-@_-"/>
    <numFmt numFmtId="164" formatCode="#,##0.00\ &quot;Kč&quot;"/>
  </numFmts>
  <fonts count="63">
    <font>
      <sz val="11"/>
      <color theme="1"/>
      <name val="Calibri"/>
      <family val="2"/>
      <charset val="238"/>
      <scheme val="minor"/>
    </font>
    <font>
      <b/>
      <sz val="14"/>
      <color theme="0"/>
      <name val="Arial"/>
      <family val="2"/>
      <charset val="238"/>
    </font>
    <font>
      <sz val="10"/>
      <color theme="1"/>
      <name val="Verdana"/>
      <family val="2"/>
      <charset val="238"/>
    </font>
    <font>
      <sz val="12"/>
      <color theme="1"/>
      <name val="Courier New"/>
      <family val="3"/>
      <charset val="238"/>
    </font>
    <font>
      <sz val="11"/>
      <name val="Calibri"/>
      <family val="2"/>
      <charset val="238"/>
      <scheme val="minor"/>
    </font>
    <font>
      <sz val="11"/>
      <color rgb="FF006100"/>
      <name val="Calibri"/>
      <family val="2"/>
      <charset val="238"/>
      <scheme val="minor"/>
    </font>
    <font>
      <sz val="9"/>
      <color indexed="81"/>
      <name val="Tahoma"/>
      <family val="2"/>
      <charset val="238"/>
    </font>
    <font>
      <b/>
      <sz val="9"/>
      <color indexed="81"/>
      <name val="Tahoma"/>
      <family val="2"/>
      <charset val="238"/>
    </font>
    <font>
      <sz val="11"/>
      <color rgb="FFFF0000"/>
      <name val="Calibri"/>
      <family val="2"/>
      <charset val="238"/>
      <scheme val="minor"/>
    </font>
    <font>
      <sz val="11"/>
      <color rgb="FF000000"/>
      <name val="Calibri"/>
      <family val="2"/>
      <charset val="238"/>
      <scheme val="minor"/>
    </font>
    <font>
      <sz val="12"/>
      <color rgb="FF000000"/>
      <name val="Calibri"/>
      <family val="2"/>
      <charset val="238"/>
      <scheme val="minor"/>
    </font>
    <font>
      <sz val="10"/>
      <color rgb="FF000000"/>
      <name val="Verdana"/>
      <family val="2"/>
      <charset val="238"/>
    </font>
    <font>
      <sz val="11"/>
      <color rgb="FF212121"/>
      <name val="Times New Roman"/>
      <family val="1"/>
      <charset val="238"/>
    </font>
    <font>
      <u/>
      <sz val="11"/>
      <color theme="10"/>
      <name val="Calibri"/>
      <family val="2"/>
      <charset val="238"/>
      <scheme val="minor"/>
    </font>
    <font>
      <b/>
      <sz val="12"/>
      <color theme="1"/>
      <name val="Calibri"/>
      <family val="2"/>
      <charset val="238"/>
      <scheme val="minor"/>
    </font>
    <font>
      <b/>
      <sz val="24"/>
      <color theme="1"/>
      <name val="Calibri"/>
      <family val="2"/>
      <charset val="238"/>
      <scheme val="minor"/>
    </font>
    <font>
      <b/>
      <sz val="11"/>
      <color theme="1"/>
      <name val="Calibri"/>
      <family val="2"/>
      <charset val="238"/>
      <scheme val="minor"/>
    </font>
    <font>
      <sz val="11"/>
      <color rgb="FF212121"/>
      <name val="Calibri"/>
      <family val="2"/>
      <charset val="238"/>
      <scheme val="minor"/>
    </font>
    <font>
      <b/>
      <sz val="14"/>
      <color rgb="FFFF0000"/>
      <name val="Arial"/>
      <family val="2"/>
      <charset val="238"/>
    </font>
    <font>
      <b/>
      <sz val="12"/>
      <color rgb="FF000000"/>
      <name val="Calibri"/>
      <family val="2"/>
      <charset val="238"/>
      <scheme val="minor"/>
    </font>
    <font>
      <sz val="12"/>
      <color rgb="FF000000"/>
      <name val="Arial"/>
      <family val="2"/>
      <charset val="238"/>
    </font>
    <font>
      <sz val="12"/>
      <color rgb="FF000000"/>
      <name val="Aptos"/>
    </font>
    <font>
      <sz val="10"/>
      <color rgb="FF18181B"/>
      <name val="Arial"/>
      <family val="2"/>
      <charset val="238"/>
    </font>
    <font>
      <sz val="10"/>
      <color theme="1"/>
      <name val="Arial"/>
      <family val="2"/>
      <charset val="238"/>
    </font>
    <font>
      <sz val="12"/>
      <color theme="1"/>
      <name val="Arial"/>
      <family val="2"/>
      <charset val="238"/>
    </font>
    <font>
      <sz val="11"/>
      <color rgb="FF212121"/>
      <name val="Segoe UI"/>
      <family val="2"/>
      <charset val="238"/>
    </font>
    <font>
      <b/>
      <sz val="11"/>
      <color rgb="FFFF0000"/>
      <name val="Calibri"/>
      <family val="2"/>
      <charset val="238"/>
      <scheme val="minor"/>
    </font>
    <font>
      <b/>
      <sz val="10"/>
      <color theme="1"/>
      <name val="Arial"/>
      <family val="2"/>
      <charset val="238"/>
    </font>
    <font>
      <sz val="11"/>
      <color rgb="FF333333"/>
      <name val="Arial"/>
      <family val="2"/>
      <charset val="238"/>
    </font>
    <font>
      <sz val="11"/>
      <color theme="1"/>
      <name val="Calibri"/>
      <family val="2"/>
      <charset val="238"/>
    </font>
    <font>
      <strike/>
      <sz val="11"/>
      <color theme="1"/>
      <name val="Calibri"/>
      <family val="2"/>
      <charset val="238"/>
      <scheme val="minor"/>
    </font>
    <font>
      <sz val="11"/>
      <color theme="1"/>
      <name val="Calibri"/>
      <family val="2"/>
      <charset val="238"/>
      <scheme val="minor"/>
    </font>
    <font>
      <sz val="14"/>
      <color theme="1"/>
      <name val="Calibri"/>
      <family val="2"/>
      <charset val="238"/>
      <scheme val="minor"/>
    </font>
    <font>
      <sz val="10"/>
      <color theme="1"/>
      <name val="Calibri"/>
      <family val="2"/>
      <charset val="238"/>
      <scheme val="minor"/>
    </font>
    <font>
      <sz val="9"/>
      <color rgb="FF1C3553"/>
      <name val="Arial"/>
      <family val="2"/>
      <charset val="238"/>
    </font>
    <font>
      <sz val="11"/>
      <color rgb="FF333333"/>
      <name val="Calibri"/>
      <family val="2"/>
      <charset val="238"/>
      <scheme val="minor"/>
    </font>
    <font>
      <sz val="9"/>
      <color theme="1"/>
      <name val="Arial"/>
      <family val="2"/>
      <charset val="238"/>
    </font>
    <font>
      <sz val="10"/>
      <name val="Calibri"/>
      <family val="2"/>
      <charset val="238"/>
      <scheme val="minor"/>
    </font>
    <font>
      <sz val="12"/>
      <color rgb="FF000000"/>
      <name val="Segoe UI"/>
      <family val="2"/>
      <charset val="238"/>
    </font>
    <font>
      <sz val="11"/>
      <color rgb="FF9C0006"/>
      <name val="Calibri"/>
      <family val="2"/>
      <charset val="238"/>
      <scheme val="minor"/>
    </font>
    <font>
      <sz val="11"/>
      <color rgb="FF3E3C3D"/>
      <name val="Calibri"/>
      <family val="2"/>
      <charset val="238"/>
      <scheme val="minor"/>
    </font>
    <font>
      <vertAlign val="superscript"/>
      <sz val="11"/>
      <color theme="1"/>
      <name val="Calibri"/>
      <family val="2"/>
      <charset val="238"/>
      <scheme val="minor"/>
    </font>
    <font>
      <sz val="11"/>
      <color rgb="FF0070C0"/>
      <name val="Calibri"/>
      <family val="2"/>
      <charset val="238"/>
      <scheme val="minor"/>
    </font>
    <font>
      <sz val="11"/>
      <color rgb="FF000000"/>
      <name val="Segoe UI"/>
      <family val="2"/>
      <charset val="238"/>
    </font>
    <font>
      <u/>
      <sz val="11"/>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
      <sz val="11"/>
      <color rgb="FF222222"/>
      <name val="Calibri"/>
      <family val="2"/>
      <charset val="238"/>
    </font>
    <font>
      <b/>
      <sz val="11"/>
      <name val="Calibri"/>
      <family val="2"/>
      <charset val="238"/>
      <scheme val="minor"/>
    </font>
    <font>
      <sz val="11"/>
      <color theme="1"/>
      <name val="Aptos"/>
      <charset val="238"/>
    </font>
    <font>
      <sz val="11"/>
      <color theme="1"/>
      <name val="Aptos"/>
    </font>
    <font>
      <sz val="11"/>
      <color rgb="FF202124"/>
      <name val="Calibri"/>
      <family val="2"/>
      <charset val="238"/>
      <scheme val="minor"/>
    </font>
    <font>
      <sz val="10"/>
      <color rgb="FF000000"/>
      <name val="Arial"/>
      <family val="2"/>
      <charset val="238"/>
    </font>
    <font>
      <b/>
      <sz val="12"/>
      <color rgb="FFFF0000"/>
      <name val="Calibri"/>
      <family val="2"/>
      <charset val="238"/>
      <scheme val="minor"/>
    </font>
    <font>
      <u/>
      <sz val="12"/>
      <color rgb="FF000000"/>
      <name val="Calibri"/>
      <family val="2"/>
      <charset val="238"/>
      <scheme val="minor"/>
    </font>
    <font>
      <sz val="11"/>
      <color theme="1"/>
      <name val="Trebuchet MS"/>
      <family val="2"/>
      <charset val="238"/>
    </font>
    <font>
      <sz val="11"/>
      <name val="Arial"/>
      <family val="2"/>
      <charset val="238"/>
    </font>
    <font>
      <sz val="9"/>
      <color rgb="FFFF0000"/>
      <name val="Arial"/>
      <family val="2"/>
      <charset val="238"/>
    </font>
    <font>
      <sz val="10"/>
      <color rgb="FFFF0000"/>
      <name val="Arial"/>
      <family val="2"/>
      <charset val="238"/>
    </font>
    <font>
      <sz val="9"/>
      <name val="Arial"/>
      <family val="2"/>
      <charset val="238"/>
    </font>
    <font>
      <sz val="8"/>
      <color theme="1"/>
      <name val="Calibri"/>
      <family val="2"/>
      <charset val="238"/>
      <scheme val="minor"/>
    </font>
    <font>
      <b/>
      <sz val="9"/>
      <color rgb="FF333333"/>
      <name val="Arial"/>
      <family val="2"/>
      <charset val="238"/>
    </font>
    <font>
      <sz val="9"/>
      <color rgb="FF333333"/>
      <name val="Arial"/>
      <family val="2"/>
      <charset val="238"/>
    </font>
  </fonts>
  <fills count="22">
    <fill>
      <patternFill patternType="none"/>
    </fill>
    <fill>
      <patternFill patternType="gray125"/>
    </fill>
    <fill>
      <patternFill patternType="solid">
        <fgColor theme="0" tint="-0.34998626667073579"/>
        <bgColor indexed="64"/>
      </patternFill>
    </fill>
    <fill>
      <patternFill patternType="solid">
        <fgColor rgb="FFC6EFCE"/>
      </patternFill>
    </fill>
    <fill>
      <patternFill patternType="solid">
        <fgColor rgb="FF92D050"/>
        <bgColor indexed="64"/>
      </patternFill>
    </fill>
    <fill>
      <patternFill patternType="solid">
        <fgColor rgb="FF00B0F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00000"/>
        <bgColor indexed="64"/>
      </patternFill>
    </fill>
    <fill>
      <patternFill patternType="solid">
        <fgColor rgb="FFFFCCFF"/>
        <bgColor indexed="64"/>
      </patternFill>
    </fill>
    <fill>
      <patternFill patternType="solid">
        <fgColor rgb="FF00B050"/>
        <bgColor indexed="64"/>
      </patternFill>
    </fill>
    <fill>
      <patternFill patternType="solid">
        <fgColor rgb="FF99FF33"/>
        <bgColor indexed="64"/>
      </patternFill>
    </fill>
    <fill>
      <patternFill patternType="solid">
        <fgColor rgb="FFD9D9D9"/>
        <bgColor rgb="FFD9D9D9"/>
      </patternFill>
    </fill>
    <fill>
      <patternFill patternType="solid">
        <fgColor rgb="FFD9D9D9"/>
        <bgColor rgb="FF000000"/>
      </patternFill>
    </fill>
    <fill>
      <patternFill patternType="solid">
        <fgColor theme="4" tint="0.59999389629810485"/>
        <bgColor indexed="64"/>
      </patternFill>
    </fill>
    <fill>
      <patternFill patternType="solid">
        <fgColor rgb="FFFF6699"/>
        <bgColor indexed="64"/>
      </patternFill>
    </fill>
    <fill>
      <patternFill patternType="solid">
        <fgColor theme="0" tint="-0.14999847407452621"/>
        <bgColor theme="0" tint="-0.14999847407452621"/>
      </patternFill>
    </fill>
    <fill>
      <patternFill patternType="solid">
        <fgColor rgb="FFFFC7CE"/>
      </patternFill>
    </fill>
    <fill>
      <patternFill patternType="solid">
        <fgColor rgb="FFFFC000"/>
        <bgColor indexed="64"/>
      </patternFill>
    </fill>
    <fill>
      <patternFill patternType="solid">
        <fgColor theme="5" tint="0.39997558519241921"/>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1"/>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7">
    <xf numFmtId="0" fontId="0" fillId="0" borderId="0"/>
    <xf numFmtId="0" fontId="5" fillId="3" borderId="0" applyNumberFormat="0" applyBorder="0" applyAlignment="0" applyProtection="0"/>
    <xf numFmtId="0" fontId="8" fillId="0" borderId="0" applyNumberFormat="0" applyFill="0" applyBorder="0" applyAlignment="0" applyProtection="0"/>
    <xf numFmtId="0" fontId="13" fillId="0" borderId="0" applyNumberFormat="0" applyFill="0" applyBorder="0" applyAlignment="0" applyProtection="0"/>
    <xf numFmtId="44" fontId="31" fillId="0" borderId="0" applyFont="0" applyFill="0" applyBorder="0" applyAlignment="0" applyProtection="0"/>
    <xf numFmtId="44" fontId="31" fillId="0" borderId="0" applyFont="0" applyFill="0" applyBorder="0" applyAlignment="0" applyProtection="0"/>
    <xf numFmtId="0" fontId="39" fillId="19" borderId="0" applyNumberFormat="0" applyBorder="0" applyAlignment="0" applyProtection="0"/>
  </cellStyleXfs>
  <cellXfs count="317">
    <xf numFmtId="0" fontId="0" fillId="0" borderId="0" xfId="0"/>
    <xf numFmtId="0" fontId="1" fillId="2" borderId="0" xfId="0" applyFont="1" applyFill="1" applyAlignment="1">
      <alignment vertical="top" wrapText="1"/>
    </xf>
    <xf numFmtId="0" fontId="2" fillId="0" borderId="0" xfId="0" applyFont="1"/>
    <xf numFmtId="44" fontId="0" fillId="0" borderId="0" xfId="0" applyNumberFormat="1"/>
    <xf numFmtId="0" fontId="0" fillId="0" borderId="0" xfId="0" applyAlignment="1">
      <alignment horizontal="center"/>
    </xf>
    <xf numFmtId="0" fontId="0" fillId="0" borderId="0" xfId="0" applyAlignment="1">
      <alignment horizontal="center" vertical="top"/>
    </xf>
    <xf numFmtId="0" fontId="0" fillId="0" borderId="0" xfId="0" applyAlignment="1">
      <alignment vertical="top"/>
    </xf>
    <xf numFmtId="0" fontId="0" fillId="0" borderId="0" xfId="0" applyAlignment="1">
      <alignment vertical="center" wrapText="1"/>
    </xf>
    <xf numFmtId="44" fontId="0" fillId="0" borderId="0" xfId="0" applyNumberFormat="1" applyFill="1"/>
    <xf numFmtId="0" fontId="4" fillId="0" borderId="0" xfId="0" applyFont="1"/>
    <xf numFmtId="0" fontId="5" fillId="3" borderId="0" xfId="1"/>
    <xf numFmtId="0" fontId="0" fillId="0" borderId="0" xfId="0" applyAlignment="1">
      <alignment wrapText="1"/>
    </xf>
    <xf numFmtId="0" fontId="2" fillId="0" borderId="0" xfId="0" applyFont="1" applyAlignment="1">
      <alignment horizontal="center"/>
    </xf>
    <xf numFmtId="0" fontId="3" fillId="0" borderId="0" xfId="0" applyFont="1" applyAlignment="1">
      <alignment horizontal="center"/>
    </xf>
    <xf numFmtId="6" fontId="0" fillId="0" borderId="0" xfId="0" applyNumberFormat="1"/>
    <xf numFmtId="0" fontId="0" fillId="4" borderId="0" xfId="0" applyFill="1"/>
    <xf numFmtId="0" fontId="0" fillId="0" borderId="0" xfId="0"/>
    <xf numFmtId="0" fontId="0" fillId="0" borderId="0" xfId="0" applyFont="1" applyFill="1" applyAlignment="1">
      <alignment vertical="top"/>
    </xf>
    <xf numFmtId="0" fontId="0" fillId="0" borderId="0" xfId="0" applyFont="1" applyFill="1" applyAlignment="1">
      <alignment horizontal="center" vertical="top"/>
    </xf>
    <xf numFmtId="0" fontId="0" fillId="4" borderId="0" xfId="0" applyFill="1" applyAlignment="1">
      <alignment wrapText="1"/>
    </xf>
    <xf numFmtId="0" fontId="10" fillId="0" borderId="0" xfId="0" applyFont="1" applyAlignment="1">
      <alignment horizontal="center"/>
    </xf>
    <xf numFmtId="44" fontId="10" fillId="0" borderId="0" xfId="0" applyNumberFormat="1" applyFont="1"/>
    <xf numFmtId="0" fontId="0" fillId="0" borderId="0" xfId="0" applyFill="1" applyAlignment="1">
      <alignment wrapText="1"/>
    </xf>
    <xf numFmtId="0" fontId="0" fillId="0" borderId="0" xfId="0" applyFill="1"/>
    <xf numFmtId="0" fontId="5" fillId="3" borderId="0" xfId="1" applyAlignment="1">
      <alignment wrapText="1"/>
    </xf>
    <xf numFmtId="0" fontId="10" fillId="0" borderId="0" xfId="0" applyFont="1" applyAlignment="1">
      <alignment wrapText="1"/>
    </xf>
    <xf numFmtId="0" fontId="11" fillId="0" borderId="0" xfId="0" applyFont="1"/>
    <xf numFmtId="44" fontId="11" fillId="0" borderId="0" xfId="0" applyNumberFormat="1" applyFont="1"/>
    <xf numFmtId="0" fontId="8" fillId="0" borderId="0" xfId="2" applyAlignment="1">
      <alignment horizontal="center"/>
    </xf>
    <xf numFmtId="0" fontId="8" fillId="0" borderId="0" xfId="2"/>
    <xf numFmtId="0" fontId="12" fillId="0" borderId="0" xfId="0" applyFont="1" applyAlignment="1">
      <alignment horizontal="center"/>
    </xf>
    <xf numFmtId="44" fontId="0" fillId="0" borderId="0" xfId="0" applyNumberFormat="1" applyAlignment="1">
      <alignment horizontal="right"/>
    </xf>
    <xf numFmtId="0" fontId="0" fillId="0" borderId="0" xfId="0" applyAlignment="1">
      <alignment horizontal="left" wrapText="1"/>
    </xf>
    <xf numFmtId="0" fontId="0" fillId="0" borderId="0" xfId="0" applyAlignment="1">
      <alignment horizontal="right" wrapText="1"/>
    </xf>
    <xf numFmtId="44" fontId="0" fillId="0" borderId="0" xfId="0" applyNumberFormat="1" applyAlignment="1">
      <alignment horizontal="right" wrapText="1"/>
    </xf>
    <xf numFmtId="0" fontId="5" fillId="3" borderId="0" xfId="1" applyAlignment="1">
      <alignment horizontal="right" wrapText="1"/>
    </xf>
    <xf numFmtId="0" fontId="8" fillId="0" borderId="0" xfId="0" applyFont="1" applyAlignment="1">
      <alignment wrapText="1"/>
    </xf>
    <xf numFmtId="0" fontId="13" fillId="0" borderId="0" xfId="3"/>
    <xf numFmtId="0" fontId="0" fillId="0" borderId="0" xfId="0" applyAlignment="1">
      <alignment horizontal="right"/>
    </xf>
    <xf numFmtId="0" fontId="14" fillId="0" borderId="0" xfId="0" applyFont="1" applyAlignment="1">
      <alignment vertical="center"/>
    </xf>
    <xf numFmtId="0" fontId="14" fillId="0" borderId="0" xfId="0" applyFont="1" applyAlignment="1">
      <alignment horizontal="center" vertical="center"/>
    </xf>
    <xf numFmtId="44" fontId="8" fillId="0" borderId="0" xfId="0" applyNumberFormat="1" applyFont="1"/>
    <xf numFmtId="44" fontId="0" fillId="0" borderId="0" xfId="0" applyNumberFormat="1" applyAlignment="1">
      <alignment wrapText="1"/>
    </xf>
    <xf numFmtId="44" fontId="0" fillId="0" borderId="0" xfId="0" applyNumberFormat="1" applyAlignment="1">
      <alignment horizontal="left" wrapText="1"/>
    </xf>
    <xf numFmtId="0" fontId="9" fillId="4" borderId="0" xfId="0" applyFont="1" applyFill="1" applyAlignment="1">
      <alignment wrapText="1"/>
    </xf>
    <xf numFmtId="49" fontId="0" fillId="0" borderId="0" xfId="0" applyNumberFormat="1" applyFont="1" applyFill="1" applyAlignment="1">
      <alignment horizontal="center" vertical="top"/>
    </xf>
    <xf numFmtId="0" fontId="0" fillId="0" borderId="0" xfId="0" applyAlignment="1">
      <alignment horizontal="left"/>
    </xf>
    <xf numFmtId="44" fontId="0" fillId="0" borderId="0" xfId="0" applyNumberFormat="1" applyAlignment="1">
      <alignment horizontal="left"/>
    </xf>
    <xf numFmtId="0" fontId="0" fillId="0" borderId="0" xfId="0" applyAlignment="1">
      <alignment horizontal="left" vertical="center" wrapText="1" indent="1"/>
    </xf>
    <xf numFmtId="0" fontId="17" fillId="0" borderId="0" xfId="0" applyFont="1" applyAlignment="1">
      <alignment horizontal="center" wrapText="1"/>
    </xf>
    <xf numFmtId="0" fontId="0" fillId="0" borderId="0" xfId="0" applyBorder="1"/>
    <xf numFmtId="0" fontId="0" fillId="0" borderId="0" xfId="0" applyBorder="1" applyAlignment="1">
      <alignment horizontal="center" vertical="top"/>
    </xf>
    <xf numFmtId="0" fontId="0" fillId="0" borderId="0" xfId="0" applyBorder="1" applyAlignment="1">
      <alignment horizontal="left" vertical="top" wrapText="1"/>
    </xf>
    <xf numFmtId="44" fontId="0" fillId="0" borderId="0" xfId="0" applyNumberFormat="1" applyBorder="1" applyAlignment="1">
      <alignment horizontal="left" vertical="top" wrapText="1"/>
    </xf>
    <xf numFmtId="0" fontId="0" fillId="0" borderId="0" xfId="0" applyFont="1" applyFill="1" applyBorder="1" applyAlignment="1">
      <alignment horizontal="center" vertical="top"/>
    </xf>
    <xf numFmtId="0" fontId="0" fillId="0" borderId="0" xfId="0" applyFont="1" applyFill="1" applyBorder="1" applyAlignment="1">
      <alignment horizontal="left" vertical="top" wrapText="1"/>
    </xf>
    <xf numFmtId="0" fontId="5" fillId="3" borderId="0" xfId="1" applyBorder="1" applyAlignment="1">
      <alignment horizontal="left" vertical="top" wrapText="1"/>
    </xf>
    <xf numFmtId="0" fontId="0" fillId="0" borderId="0" xfId="0" applyBorder="1" applyAlignment="1">
      <alignment wrapText="1"/>
    </xf>
    <xf numFmtId="44" fontId="0" fillId="0" borderId="0" xfId="0" applyNumberFormat="1" applyBorder="1" applyAlignment="1">
      <alignment wrapText="1"/>
    </xf>
    <xf numFmtId="0" fontId="0" fillId="0" borderId="0" xfId="0" applyNumberFormat="1" applyAlignment="1">
      <alignment horizontal="right"/>
    </xf>
    <xf numFmtId="0" fontId="0" fillId="0" borderId="0" xfId="0" applyFont="1" applyFill="1" applyAlignment="1">
      <alignment horizontal="right" vertical="top"/>
    </xf>
    <xf numFmtId="0" fontId="10" fillId="0" borderId="0" xfId="0" applyFont="1"/>
    <xf numFmtId="0" fontId="10" fillId="0" borderId="0" xfId="0" applyFont="1" applyAlignment="1">
      <alignment vertical="center" wrapText="1"/>
    </xf>
    <xf numFmtId="0" fontId="0" fillId="5" borderId="0" xfId="0" applyFill="1" applyAlignment="1">
      <alignment wrapText="1"/>
    </xf>
    <xf numFmtId="0" fontId="16" fillId="0" borderId="0" xfId="0" applyFont="1" applyAlignment="1">
      <alignment vertical="center"/>
    </xf>
    <xf numFmtId="0" fontId="16" fillId="0" borderId="0" xfId="0" applyFont="1" applyAlignment="1">
      <alignment horizontal="center"/>
    </xf>
    <xf numFmtId="0" fontId="16" fillId="0" borderId="0" xfId="0" applyFont="1" applyFill="1" applyAlignment="1">
      <alignment horizontal="center"/>
    </xf>
    <xf numFmtId="0" fontId="0" fillId="0" borderId="0" xfId="0" applyFont="1" applyAlignment="1">
      <alignment vertical="center"/>
    </xf>
    <xf numFmtId="0" fontId="19" fillId="0" borderId="0" xfId="0" applyFont="1" applyAlignment="1">
      <alignment horizontal="center" vertical="center"/>
    </xf>
    <xf numFmtId="0" fontId="10" fillId="0" borderId="0" xfId="0" applyFont="1" applyAlignment="1">
      <alignment horizontal="center" vertical="center"/>
    </xf>
    <xf numFmtId="4" fontId="0" fillId="0" borderId="0" xfId="0" applyNumberFormat="1"/>
    <xf numFmtId="0" fontId="0" fillId="0" borderId="0" xfId="0" applyFont="1" applyFill="1" applyAlignment="1"/>
    <xf numFmtId="0" fontId="0" fillId="0" borderId="0" xfId="0" applyFont="1" applyFill="1" applyAlignment="1">
      <alignment horizontal="center"/>
    </xf>
    <xf numFmtId="4" fontId="0" fillId="0" borderId="0" xfId="0" applyNumberFormat="1" applyAlignment="1">
      <alignment wrapText="1"/>
    </xf>
    <xf numFmtId="0" fontId="0" fillId="6" borderId="0" xfId="0" applyFill="1"/>
    <xf numFmtId="0" fontId="0" fillId="7" borderId="0" xfId="0" applyFill="1"/>
    <xf numFmtId="0" fontId="0" fillId="8" borderId="0" xfId="0" applyFill="1" applyAlignment="1">
      <alignment wrapText="1"/>
    </xf>
    <xf numFmtId="0" fontId="20" fillId="0" borderId="0" xfId="0" applyFont="1"/>
    <xf numFmtId="0" fontId="0" fillId="9" borderId="0" xfId="0" applyFill="1"/>
    <xf numFmtId="0" fontId="20" fillId="0" borderId="0" xfId="0" applyFont="1" applyAlignment="1">
      <alignment horizontal="center"/>
    </xf>
    <xf numFmtId="44" fontId="0" fillId="9" borderId="0" xfId="0" applyNumberFormat="1" applyFill="1"/>
    <xf numFmtId="0" fontId="13" fillId="0" borderId="0" xfId="3" applyAlignment="1">
      <alignment horizontal="center"/>
    </xf>
    <xf numFmtId="0" fontId="21" fillId="0" borderId="0" xfId="0" applyFont="1"/>
    <xf numFmtId="0" fontId="22" fillId="0" borderId="0" xfId="0" applyFont="1" applyAlignment="1">
      <alignment horizontal="center"/>
    </xf>
    <xf numFmtId="0" fontId="16" fillId="0" borderId="0" xfId="0" applyFont="1"/>
    <xf numFmtId="0" fontId="0" fillId="8" borderId="0" xfId="0" applyFill="1"/>
    <xf numFmtId="0" fontId="23" fillId="0" borderId="0" xfId="0" applyFont="1" applyFill="1" applyAlignment="1">
      <alignment horizontal="left" wrapText="1"/>
    </xf>
    <xf numFmtId="0" fontId="23" fillId="0" borderId="0" xfId="0" applyFont="1" applyFill="1" applyAlignment="1">
      <alignment horizontal="right"/>
    </xf>
    <xf numFmtId="0" fontId="23" fillId="0" borderId="0" xfId="0" applyFont="1" applyFill="1" applyAlignment="1">
      <alignment horizontal="right" wrapText="1"/>
    </xf>
    <xf numFmtId="0" fontId="23" fillId="0" borderId="0" xfId="0" applyFont="1" applyFill="1" applyAlignment="1">
      <alignment wrapText="1"/>
    </xf>
    <xf numFmtId="0" fontId="23" fillId="0" borderId="0" xfId="0" applyFont="1" applyFill="1" applyAlignment="1">
      <alignment horizontal="center"/>
    </xf>
    <xf numFmtId="44" fontId="23" fillId="0" borderId="0" xfId="0" applyNumberFormat="1" applyFont="1" applyFill="1" applyAlignment="1">
      <alignment horizontal="right"/>
    </xf>
    <xf numFmtId="0" fontId="0" fillId="10" borderId="0" xfId="0" applyFill="1"/>
    <xf numFmtId="164" fontId="0" fillId="0" borderId="0" xfId="0" applyNumberFormat="1"/>
    <xf numFmtId="4" fontId="11" fillId="0" borderId="0" xfId="0" applyNumberFormat="1" applyFont="1"/>
    <xf numFmtId="0" fontId="8" fillId="8" borderId="0" xfId="0" applyFont="1" applyFill="1" applyAlignment="1">
      <alignment wrapText="1"/>
    </xf>
    <xf numFmtId="0" fontId="24" fillId="0" borderId="0" xfId="0" applyFont="1"/>
    <xf numFmtId="0" fontId="25" fillId="0" borderId="0" xfId="0" applyFont="1"/>
    <xf numFmtId="0" fontId="25" fillId="0" borderId="0" xfId="0" applyFont="1" applyAlignment="1">
      <alignment horizontal="center"/>
    </xf>
    <xf numFmtId="0" fontId="10" fillId="8" borderId="0" xfId="0" applyFont="1" applyFill="1"/>
    <xf numFmtId="0" fontId="27" fillId="0" borderId="0" xfId="0" applyFont="1" applyAlignment="1">
      <alignment horizontal="center"/>
    </xf>
    <xf numFmtId="0" fontId="9" fillId="0" borderId="0" xfId="0" applyFont="1" applyAlignment="1">
      <alignment wrapText="1"/>
    </xf>
    <xf numFmtId="0" fontId="16" fillId="0" borderId="0" xfId="0" applyFont="1" applyAlignment="1">
      <alignment wrapText="1"/>
    </xf>
    <xf numFmtId="0" fontId="17" fillId="0" borderId="0" xfId="0" applyFont="1"/>
    <xf numFmtId="0" fontId="23" fillId="0" borderId="0" xfId="0" applyFont="1" applyAlignment="1">
      <alignment wrapText="1"/>
    </xf>
    <xf numFmtId="0" fontId="17" fillId="0" borderId="0" xfId="0" applyFont="1" applyAlignment="1">
      <alignment horizontal="center"/>
    </xf>
    <xf numFmtId="44" fontId="28" fillId="0" borderId="0" xfId="0" applyNumberFormat="1" applyFont="1"/>
    <xf numFmtId="44" fontId="0" fillId="0" borderId="0" xfId="0" applyNumberFormat="1" applyFont="1"/>
    <xf numFmtId="0" fontId="0" fillId="0" borderId="0" xfId="0" applyFont="1" applyFill="1" applyAlignment="1">
      <alignment vertical="top" wrapText="1"/>
    </xf>
    <xf numFmtId="0" fontId="24" fillId="0" borderId="0" xfId="0" applyFont="1" applyAlignment="1">
      <alignment horizontal="center"/>
    </xf>
    <xf numFmtId="0" fontId="0" fillId="0" borderId="0" xfId="0" applyFont="1" applyAlignment="1">
      <alignment horizontal="center"/>
    </xf>
    <xf numFmtId="0" fontId="0" fillId="0" borderId="0" xfId="0" applyFont="1" applyAlignment="1">
      <alignment wrapText="1"/>
    </xf>
    <xf numFmtId="0" fontId="0" fillId="0" borderId="0" xfId="0" applyFont="1" applyFill="1" applyAlignment="1">
      <alignment horizontal="left" wrapText="1"/>
    </xf>
    <xf numFmtId="0" fontId="8" fillId="0" borderId="0" xfId="0" applyFont="1"/>
    <xf numFmtId="0" fontId="30" fillId="0" borderId="0" xfId="0" applyFont="1"/>
    <xf numFmtId="44" fontId="30" fillId="0" borderId="0" xfId="0" applyNumberFormat="1" applyFont="1"/>
    <xf numFmtId="44" fontId="0" fillId="0" borderId="0" xfId="4" applyFont="1" applyFill="1"/>
    <xf numFmtId="44" fontId="0" fillId="0" borderId="0" xfId="4" applyFont="1"/>
    <xf numFmtId="44" fontId="8" fillId="0" borderId="0" xfId="4" applyFont="1"/>
    <xf numFmtId="0" fontId="0" fillId="11" borderId="0" xfId="0" applyFill="1"/>
    <xf numFmtId="0" fontId="0" fillId="11" borderId="0" xfId="0" applyFill="1" applyAlignment="1">
      <alignment wrapText="1"/>
    </xf>
    <xf numFmtId="0" fontId="0" fillId="0" borderId="0" xfId="0" pivotButton="1"/>
    <xf numFmtId="0" fontId="32" fillId="0" borderId="0" xfId="0" applyFont="1" applyAlignment="1">
      <alignment horizontal="left"/>
    </xf>
    <xf numFmtId="44" fontId="32" fillId="0" borderId="0" xfId="0" applyNumberFormat="1" applyFont="1"/>
    <xf numFmtId="0" fontId="32" fillId="0" borderId="0" xfId="0" applyFont="1" applyAlignment="1">
      <alignment horizontal="left" indent="1"/>
    </xf>
    <xf numFmtId="0" fontId="32" fillId="0" borderId="0" xfId="0" applyFont="1"/>
    <xf numFmtId="0" fontId="32" fillId="0" borderId="0" xfId="0" pivotButton="1" applyFont="1"/>
    <xf numFmtId="0" fontId="33" fillId="0" borderId="0" xfId="0" applyFont="1" applyAlignment="1">
      <alignment wrapText="1"/>
    </xf>
    <xf numFmtId="0" fontId="33" fillId="0" borderId="0" xfId="0" applyFont="1" applyFill="1" applyAlignment="1">
      <alignment horizontal="left" wrapText="1"/>
    </xf>
    <xf numFmtId="0" fontId="33" fillId="0" borderId="0" xfId="0" applyFont="1" applyFill="1" applyAlignment="1">
      <alignment horizontal="right"/>
    </xf>
    <xf numFmtId="0" fontId="33" fillId="0" borderId="0" xfId="0" applyFont="1" applyFill="1" applyAlignment="1">
      <alignment horizontal="right" wrapText="1"/>
    </xf>
    <xf numFmtId="0" fontId="33" fillId="0" borderId="0" xfId="0" applyFont="1" applyAlignment="1">
      <alignment horizontal="right"/>
    </xf>
    <xf numFmtId="0" fontId="33" fillId="0" borderId="0" xfId="0" applyFont="1" applyAlignment="1">
      <alignment horizontal="right" wrapText="1"/>
    </xf>
    <xf numFmtId="0" fontId="33" fillId="0" borderId="0" xfId="0" applyFont="1" applyAlignment="1">
      <alignment horizontal="center"/>
    </xf>
    <xf numFmtId="44" fontId="33" fillId="0" borderId="0" xfId="0" applyNumberFormat="1" applyFont="1"/>
    <xf numFmtId="44" fontId="33" fillId="0" borderId="0" xfId="0" applyNumberFormat="1" applyFont="1" applyFill="1" applyAlignment="1">
      <alignment horizontal="right"/>
    </xf>
    <xf numFmtId="44" fontId="33" fillId="0" borderId="0" xfId="0" applyNumberFormat="1" applyFont="1" applyAlignment="1">
      <alignment horizontal="right"/>
    </xf>
    <xf numFmtId="0" fontId="33" fillId="11" borderId="0" xfId="0" applyFont="1" applyFill="1" applyAlignment="1">
      <alignment horizontal="right" wrapText="1"/>
    </xf>
    <xf numFmtId="0" fontId="0" fillId="0" borderId="0" xfId="0" applyNumberFormat="1" applyAlignment="1">
      <alignment wrapText="1"/>
    </xf>
    <xf numFmtId="44" fontId="0" fillId="0" borderId="0" xfId="0" applyNumberFormat="1" applyAlignment="1">
      <alignment horizontal="center"/>
    </xf>
    <xf numFmtId="0" fontId="5" fillId="3" borderId="0" xfId="1" applyAlignment="1">
      <alignment horizontal="center"/>
    </xf>
    <xf numFmtId="0" fontId="34" fillId="0" borderId="0" xfId="0" applyFont="1" applyAlignment="1">
      <alignment horizontal="center"/>
    </xf>
    <xf numFmtId="44" fontId="0" fillId="0" borderId="0" xfId="4" applyNumberFormat="1" applyFont="1"/>
    <xf numFmtId="0" fontId="0" fillId="0" borderId="0" xfId="0" applyFill="1" applyAlignment="1">
      <alignment horizontal="center"/>
    </xf>
    <xf numFmtId="0" fontId="0" fillId="12" borderId="0" xfId="0" applyFill="1"/>
    <xf numFmtId="0" fontId="23" fillId="11" borderId="0" xfId="0" applyFont="1" applyFill="1" applyAlignment="1">
      <alignment horizontal="right"/>
    </xf>
    <xf numFmtId="0" fontId="9" fillId="0" borderId="0" xfId="0" applyFont="1"/>
    <xf numFmtId="0" fontId="0" fillId="13" borderId="0" xfId="0" applyFill="1"/>
    <xf numFmtId="0" fontId="0" fillId="13" borderId="0" xfId="0" applyFill="1" applyAlignment="1">
      <alignment wrapText="1"/>
    </xf>
    <xf numFmtId="8" fontId="0" fillId="0" borderId="0" xfId="0" applyNumberFormat="1"/>
    <xf numFmtId="0" fontId="0" fillId="0" borderId="0" xfId="0"/>
    <xf numFmtId="0" fontId="0" fillId="0" borderId="1" xfId="0" applyFont="1" applyBorder="1" applyAlignment="1">
      <alignment wrapText="1"/>
    </xf>
    <xf numFmtId="0" fontId="0" fillId="0" borderId="1" xfId="0" applyFont="1" applyFill="1" applyBorder="1" applyAlignment="1">
      <alignment horizontal="left" wrapText="1"/>
    </xf>
    <xf numFmtId="0" fontId="0" fillId="0" borderId="1" xfId="0" applyFont="1" applyFill="1" applyBorder="1" applyAlignment="1">
      <alignment horizontal="right"/>
    </xf>
    <xf numFmtId="0" fontId="0" fillId="0" borderId="1" xfId="0" applyFont="1" applyFill="1" applyBorder="1" applyAlignment="1">
      <alignment horizontal="right" wrapText="1"/>
    </xf>
    <xf numFmtId="0" fontId="0" fillId="0" borderId="2" xfId="0" applyFont="1" applyBorder="1" applyAlignment="1">
      <alignment wrapText="1"/>
    </xf>
    <xf numFmtId="0" fontId="0" fillId="0" borderId="2" xfId="0" applyFont="1" applyFill="1" applyBorder="1" applyAlignment="1">
      <alignment horizontal="left" wrapText="1"/>
    </xf>
    <xf numFmtId="0" fontId="0" fillId="0" borderId="2" xfId="0" applyFont="1" applyFill="1" applyBorder="1" applyAlignment="1">
      <alignment horizontal="right"/>
    </xf>
    <xf numFmtId="0" fontId="0" fillId="0" borderId="2" xfId="0" applyFont="1" applyFill="1" applyBorder="1" applyAlignment="1">
      <alignment horizontal="right" wrapText="1"/>
    </xf>
    <xf numFmtId="0" fontId="0" fillId="0" borderId="0" xfId="0" applyFont="1" applyFill="1" applyAlignment="1">
      <alignment horizontal="right"/>
    </xf>
    <xf numFmtId="0" fontId="0" fillId="0" borderId="0" xfId="0" applyFont="1" applyFill="1" applyAlignment="1">
      <alignment horizontal="right" wrapText="1"/>
    </xf>
    <xf numFmtId="0" fontId="0" fillId="0" borderId="1" xfId="0" applyFont="1" applyBorder="1" applyAlignment="1">
      <alignment horizontal="center"/>
    </xf>
    <xf numFmtId="0" fontId="0" fillId="0" borderId="2" xfId="0" applyFont="1" applyBorder="1" applyAlignment="1">
      <alignment horizontal="center"/>
    </xf>
    <xf numFmtId="44" fontId="0" fillId="0" borderId="1" xfId="0" applyNumberFormat="1" applyFont="1" applyBorder="1"/>
    <xf numFmtId="44" fontId="0" fillId="0" borderId="2" xfId="0" applyNumberFormat="1" applyFont="1" applyBorder="1"/>
    <xf numFmtId="44" fontId="0" fillId="0" borderId="1" xfId="0" applyNumberFormat="1" applyFont="1" applyFill="1" applyBorder="1" applyAlignment="1">
      <alignment horizontal="right"/>
    </xf>
    <xf numFmtId="44" fontId="0" fillId="0" borderId="2" xfId="0" applyNumberFormat="1" applyFont="1" applyFill="1" applyBorder="1" applyAlignment="1">
      <alignment horizontal="right"/>
    </xf>
    <xf numFmtId="44" fontId="0" fillId="0" borderId="0" xfId="0" applyNumberFormat="1" applyFont="1" applyFill="1" applyAlignment="1">
      <alignment horizontal="right"/>
    </xf>
    <xf numFmtId="44" fontId="8" fillId="8" borderId="0" xfId="0" applyNumberFormat="1" applyFont="1" applyFill="1"/>
    <xf numFmtId="0" fontId="0" fillId="0" borderId="0" xfId="0" applyFont="1"/>
    <xf numFmtId="0" fontId="35" fillId="0" borderId="0" xfId="0" applyFont="1"/>
    <xf numFmtId="0" fontId="35" fillId="0" borderId="0" xfId="0" applyFont="1" applyAlignment="1">
      <alignment horizontal="center"/>
    </xf>
    <xf numFmtId="0" fontId="0" fillId="4" borderId="0" xfId="0" applyFont="1" applyFill="1"/>
    <xf numFmtId="0" fontId="36" fillId="0" borderId="3" xfId="0" applyFont="1" applyBorder="1" applyAlignment="1">
      <alignment horizontal="right"/>
    </xf>
    <xf numFmtId="0" fontId="36" fillId="0" borderId="3" xfId="0" applyFont="1" applyBorder="1" applyAlignment="1">
      <alignment horizontal="right" wrapText="1"/>
    </xf>
    <xf numFmtId="44" fontId="36" fillId="0" borderId="3" xfId="0" applyNumberFormat="1" applyFont="1" applyBorder="1" applyAlignment="1">
      <alignment horizontal="right"/>
    </xf>
    <xf numFmtId="0" fontId="0" fillId="0" borderId="3" xfId="0" applyFont="1" applyBorder="1" applyAlignment="1">
      <alignment wrapText="1"/>
    </xf>
    <xf numFmtId="0" fontId="0" fillId="0" borderId="3" xfId="0" applyFont="1" applyBorder="1"/>
    <xf numFmtId="0" fontId="36" fillId="0" borderId="3" xfId="0" applyFont="1" applyBorder="1" applyAlignment="1">
      <alignment horizontal="left" wrapText="1"/>
    </xf>
    <xf numFmtId="0" fontId="36" fillId="0" borderId="3" xfId="0" applyFont="1" applyBorder="1" applyAlignment="1">
      <alignment horizontal="center"/>
    </xf>
    <xf numFmtId="0" fontId="0" fillId="0" borderId="0" xfId="0"/>
    <xf numFmtId="0" fontId="9" fillId="14" borderId="0" xfId="0" applyFont="1" applyFill="1"/>
    <xf numFmtId="0" fontId="10" fillId="15" borderId="0" xfId="0" applyFont="1" applyFill="1"/>
    <xf numFmtId="0" fontId="9" fillId="0" borderId="0" xfId="0" applyFont="1"/>
    <xf numFmtId="0" fontId="0" fillId="6" borderId="0" xfId="0" applyFill="1" applyAlignment="1">
      <alignment wrapText="1"/>
    </xf>
    <xf numFmtId="0" fontId="0" fillId="0" borderId="0" xfId="0"/>
    <xf numFmtId="0" fontId="0" fillId="0" borderId="0" xfId="0" applyFont="1" applyFill="1" applyAlignment="1">
      <alignment vertical="top"/>
    </xf>
    <xf numFmtId="0" fontId="0" fillId="0" borderId="0" xfId="0" applyFont="1" applyAlignment="1">
      <alignment vertical="center"/>
    </xf>
    <xf numFmtId="0" fontId="9" fillId="14" borderId="0" xfId="0" applyFont="1" applyFill="1"/>
    <xf numFmtId="0" fontId="10" fillId="15" borderId="0" xfId="0" applyFont="1" applyFill="1"/>
    <xf numFmtId="0" fontId="9" fillId="0" borderId="0" xfId="0" applyFont="1"/>
    <xf numFmtId="0" fontId="0" fillId="0" borderId="0" xfId="0" applyAlignment="1">
      <alignment horizontal="center" vertical="center"/>
    </xf>
    <xf numFmtId="0" fontId="37" fillId="0" borderId="4" xfId="0" applyFont="1" applyBorder="1"/>
    <xf numFmtId="0" fontId="0" fillId="16" borderId="0" xfId="0" applyFill="1"/>
    <xf numFmtId="0" fontId="0" fillId="0" borderId="2" xfId="0" applyBorder="1"/>
    <xf numFmtId="0" fontId="0" fillId="0" borderId="0" xfId="0" applyBorder="1" applyAlignment="1">
      <alignment horizontal="center"/>
    </xf>
    <xf numFmtId="0" fontId="0" fillId="0" borderId="0" xfId="0" applyFont="1" applyFill="1" applyBorder="1" applyAlignment="1">
      <alignment horizontal="left" wrapText="1"/>
    </xf>
    <xf numFmtId="0" fontId="0" fillId="0" borderId="0" xfId="0" applyFont="1" applyFill="1" applyBorder="1" applyAlignment="1">
      <alignment horizontal="right"/>
    </xf>
    <xf numFmtId="0" fontId="0" fillId="0" borderId="0" xfId="0" applyFont="1" applyFill="1" applyBorder="1" applyAlignment="1">
      <alignment horizontal="right" wrapText="1"/>
    </xf>
    <xf numFmtId="44" fontId="0" fillId="0" borderId="0" xfId="0" applyNumberFormat="1" applyFont="1" applyBorder="1"/>
    <xf numFmtId="44" fontId="0" fillId="0" borderId="0" xfId="0" applyNumberFormat="1" applyFont="1" applyFill="1" applyBorder="1" applyAlignment="1">
      <alignment horizontal="right"/>
    </xf>
    <xf numFmtId="0" fontId="23" fillId="0" borderId="0" xfId="0" applyFont="1" applyFill="1" applyBorder="1" applyAlignment="1">
      <alignment horizontal="right"/>
    </xf>
    <xf numFmtId="0" fontId="34" fillId="0" borderId="0" xfId="0" applyFont="1"/>
    <xf numFmtId="0" fontId="0" fillId="17" borderId="0" xfId="0" applyFill="1"/>
    <xf numFmtId="0" fontId="0" fillId="18" borderId="0" xfId="0" applyFont="1" applyFill="1"/>
    <xf numFmtId="44" fontId="0" fillId="18" borderId="0" xfId="0" applyNumberFormat="1" applyFont="1" applyFill="1"/>
    <xf numFmtId="0" fontId="38" fillId="18" borderId="0" xfId="0" applyFont="1" applyFill="1"/>
    <xf numFmtId="44" fontId="0" fillId="18" borderId="0" xfId="4" applyNumberFormat="1" applyFont="1" applyFill="1"/>
    <xf numFmtId="0" fontId="38" fillId="18" borderId="0" xfId="0" applyFont="1" applyFill="1" applyAlignment="1">
      <alignment horizontal="center"/>
    </xf>
    <xf numFmtId="0" fontId="23" fillId="0" borderId="3" xfId="0" applyFont="1" applyFill="1" applyBorder="1" applyAlignment="1">
      <alignment horizontal="right"/>
    </xf>
    <xf numFmtId="0" fontId="23" fillId="0" borderId="0" xfId="0" applyFont="1"/>
    <xf numFmtId="0" fontId="23" fillId="0" borderId="0" xfId="0" applyFont="1" applyAlignment="1">
      <alignment horizontal="center"/>
    </xf>
    <xf numFmtId="0" fontId="36" fillId="0" borderId="0" xfId="0" applyFont="1" applyFill="1" applyAlignment="1">
      <alignment horizontal="left" wrapText="1"/>
    </xf>
    <xf numFmtId="0" fontId="36" fillId="0" borderId="0" xfId="0" applyFont="1" applyFill="1" applyAlignment="1">
      <alignment horizontal="right"/>
    </xf>
    <xf numFmtId="0" fontId="36" fillId="0" borderId="0" xfId="0" applyFont="1" applyFill="1" applyAlignment="1">
      <alignment horizontal="right" wrapText="1"/>
    </xf>
    <xf numFmtId="44" fontId="36" fillId="0" borderId="0" xfId="0" applyNumberFormat="1" applyFont="1" applyFill="1" applyAlignment="1">
      <alignment horizontal="right"/>
    </xf>
    <xf numFmtId="0" fontId="36" fillId="0" borderId="0" xfId="0" applyFont="1" applyFill="1" applyAlignment="1">
      <alignment horizontal="center" vertical="center" wrapText="1"/>
    </xf>
    <xf numFmtId="0" fontId="36" fillId="0" borderId="0" xfId="0" applyFont="1" applyFill="1" applyAlignment="1">
      <alignment horizontal="center" vertical="center"/>
    </xf>
    <xf numFmtId="44" fontId="36" fillId="0" borderId="0" xfId="4" applyFont="1" applyFill="1" applyAlignment="1">
      <alignment horizontal="right"/>
    </xf>
    <xf numFmtId="0" fontId="40" fillId="0" borderId="0" xfId="0" applyFont="1"/>
    <xf numFmtId="0" fontId="0" fillId="0" borderId="0" xfId="0" applyFont="1" applyBorder="1" applyAlignment="1">
      <alignment vertical="center" wrapText="1"/>
    </xf>
    <xf numFmtId="0" fontId="40" fillId="0" borderId="0" xfId="0" applyFont="1" applyAlignment="1">
      <alignment horizontal="center"/>
    </xf>
    <xf numFmtId="44" fontId="17" fillId="0" borderId="0" xfId="0" applyNumberFormat="1" applyFont="1"/>
    <xf numFmtId="0" fontId="42" fillId="0" borderId="0" xfId="0" applyFont="1"/>
    <xf numFmtId="44" fontId="39" fillId="19" borderId="0" xfId="6" applyNumberFormat="1" applyAlignment="1">
      <alignment wrapText="1"/>
    </xf>
    <xf numFmtId="44" fontId="39" fillId="19" borderId="0" xfId="6" applyNumberFormat="1"/>
    <xf numFmtId="0" fontId="4" fillId="0" borderId="0" xfId="0" applyFont="1" applyAlignment="1">
      <alignment wrapText="1"/>
    </xf>
    <xf numFmtId="0" fontId="45" fillId="0" borderId="0" xfId="0" applyFont="1" applyAlignment="1">
      <alignment vertical="center"/>
    </xf>
    <xf numFmtId="0" fontId="36" fillId="0" borderId="0" xfId="0" applyFont="1" applyFill="1" applyAlignment="1">
      <alignment horizontal="center"/>
    </xf>
    <xf numFmtId="0" fontId="0" fillId="5" borderId="0" xfId="0" applyFill="1"/>
    <xf numFmtId="0" fontId="0" fillId="0" borderId="5" xfId="0" applyBorder="1" applyAlignment="1">
      <alignment horizontal="left" vertical="top" wrapText="1"/>
    </xf>
    <xf numFmtId="0" fontId="0" fillId="0" borderId="5" xfId="0" applyBorder="1" applyAlignment="1">
      <alignment horizontal="center" vertical="top"/>
    </xf>
    <xf numFmtId="44" fontId="0" fillId="0" borderId="5" xfId="0" applyNumberFormat="1" applyBorder="1" applyAlignment="1">
      <alignment horizontal="left" vertical="top" wrapText="1"/>
    </xf>
    <xf numFmtId="0" fontId="0" fillId="0" borderId="6" xfId="0" applyFont="1" applyFill="1" applyBorder="1" applyAlignment="1">
      <alignment horizontal="center" vertical="top"/>
    </xf>
    <xf numFmtId="0" fontId="0" fillId="0" borderId="6" xfId="0" applyFont="1" applyFill="1" applyBorder="1" applyAlignment="1">
      <alignment horizontal="left" vertical="top" wrapText="1"/>
    </xf>
    <xf numFmtId="0" fontId="0" fillId="0" borderId="6" xfId="0" applyBorder="1" applyAlignment="1">
      <alignment horizontal="left" vertical="top" wrapText="1"/>
    </xf>
    <xf numFmtId="44" fontId="0" fillId="0" borderId="6" xfId="0" applyNumberFormat="1" applyBorder="1" applyAlignment="1">
      <alignment horizontal="left" vertical="top" wrapText="1"/>
    </xf>
    <xf numFmtId="0" fontId="5" fillId="3" borderId="5" xfId="1" applyBorder="1" applyAlignment="1">
      <alignment horizontal="left" vertical="top" wrapText="1"/>
    </xf>
    <xf numFmtId="0" fontId="5" fillId="3" borderId="6" xfId="1" applyBorder="1" applyAlignment="1">
      <alignment horizontal="left" vertical="top" wrapText="1"/>
    </xf>
    <xf numFmtId="0" fontId="17" fillId="0" borderId="0" xfId="0" applyFont="1" applyAlignment="1">
      <alignment vertical="center" wrapText="1"/>
    </xf>
    <xf numFmtId="0" fontId="8" fillId="0" borderId="0" xfId="0" applyFont="1" applyBorder="1"/>
    <xf numFmtId="0" fontId="47" fillId="0" borderId="0" xfId="0" applyFont="1" applyAlignment="1">
      <alignment horizontal="center"/>
    </xf>
    <xf numFmtId="0" fontId="4" fillId="0" borderId="0" xfId="3" applyFont="1" applyFill="1" applyAlignment="1">
      <alignment vertical="top"/>
    </xf>
    <xf numFmtId="0" fontId="49" fillId="0" borderId="0" xfId="0" applyFont="1" applyAlignment="1">
      <alignment horizontal="center"/>
    </xf>
    <xf numFmtId="44" fontId="8" fillId="0" borderId="0" xfId="0" applyNumberFormat="1" applyFont="1" applyFill="1"/>
    <xf numFmtId="44" fontId="1" fillId="2" borderId="0" xfId="4" applyFont="1" applyFill="1" applyAlignment="1">
      <alignment vertical="top" wrapText="1"/>
    </xf>
    <xf numFmtId="0" fontId="28" fillId="0" borderId="0" xfId="0" applyFont="1"/>
    <xf numFmtId="0" fontId="50" fillId="0" borderId="0" xfId="0" applyFont="1"/>
    <xf numFmtId="0" fontId="8" fillId="0" borderId="0" xfId="0" applyFont="1" applyFill="1" applyAlignment="1">
      <alignment wrapText="1"/>
    </xf>
    <xf numFmtId="49" fontId="0" fillId="0" borderId="0" xfId="0" applyNumberFormat="1" applyAlignment="1">
      <alignment horizontal="center"/>
    </xf>
    <xf numFmtId="49" fontId="0" fillId="0" borderId="0" xfId="0" applyNumberFormat="1" applyFont="1" applyFill="1" applyAlignment="1">
      <alignment horizontal="center"/>
    </xf>
    <xf numFmtId="0" fontId="51" fillId="0" borderId="0" xfId="0" applyFont="1"/>
    <xf numFmtId="44" fontId="4" fillId="0" borderId="0" xfId="0" applyNumberFormat="1" applyFont="1"/>
    <xf numFmtId="44" fontId="0" fillId="0" borderId="0" xfId="4" applyNumberFormat="1" applyFont="1" applyFill="1"/>
    <xf numFmtId="0" fontId="0" fillId="20" borderId="0" xfId="0" applyFill="1" applyAlignment="1">
      <alignment wrapText="1"/>
    </xf>
    <xf numFmtId="0" fontId="52" fillId="0" borderId="0" xfId="0" applyFont="1" applyAlignment="1">
      <alignment horizontal="center"/>
    </xf>
    <xf numFmtId="44" fontId="8" fillId="0" borderId="0" xfId="4" applyNumberFormat="1" applyFont="1" applyFill="1"/>
    <xf numFmtId="0" fontId="0" fillId="0" borderId="0" xfId="0" applyAlignment="1"/>
    <xf numFmtId="44" fontId="0" fillId="0" borderId="0" xfId="0" applyNumberFormat="1" applyAlignment="1"/>
    <xf numFmtId="0" fontId="39" fillId="9" borderId="0" xfId="6" applyFill="1" applyAlignment="1"/>
    <xf numFmtId="0" fontId="5" fillId="9" borderId="0" xfId="1" applyFill="1" applyAlignment="1"/>
    <xf numFmtId="44" fontId="9" fillId="0" borderId="0" xfId="0" applyNumberFormat="1" applyFont="1" applyAlignment="1">
      <alignment horizontal="left" vertical="center"/>
    </xf>
    <xf numFmtId="44"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0" fillId="0" borderId="0" xfId="0" applyAlignment="1">
      <alignment horizontal="left" vertical="center"/>
    </xf>
    <xf numFmtId="0" fontId="23" fillId="0" borderId="0" xfId="0" applyFont="1" applyFill="1" applyAlignment="1">
      <alignment horizontal="left" vertical="center"/>
    </xf>
    <xf numFmtId="0" fontId="0" fillId="0" borderId="0" xfId="0" applyFill="1" applyAlignment="1">
      <alignment horizontal="left" vertical="center"/>
    </xf>
    <xf numFmtId="0" fontId="17" fillId="0" borderId="0" xfId="0" applyFont="1" applyAlignment="1">
      <alignment horizontal="left" vertical="center"/>
    </xf>
    <xf numFmtId="0" fontId="17" fillId="0" borderId="0" xfId="0" applyFont="1" applyAlignment="1">
      <alignment horizontal="left" vertical="center" wrapText="1"/>
    </xf>
    <xf numFmtId="44" fontId="17" fillId="0" borderId="0" xfId="0" applyNumberFormat="1" applyFont="1" applyAlignment="1">
      <alignment horizontal="left" vertical="center"/>
    </xf>
    <xf numFmtId="44" fontId="0" fillId="0" borderId="0" xfId="0" applyNumberFormat="1" applyAlignment="1">
      <alignment horizontal="left" vertical="center"/>
    </xf>
    <xf numFmtId="0" fontId="0" fillId="0" borderId="0" xfId="0" applyAlignment="1">
      <alignment horizontal="left" vertical="center" wrapText="1"/>
    </xf>
    <xf numFmtId="0" fontId="0" fillId="0" borderId="0" xfId="0" applyFill="1" applyAlignment="1">
      <alignment horizontal="left" vertical="center" wrapText="1"/>
    </xf>
    <xf numFmtId="0" fontId="19" fillId="0" borderId="0" xfId="0" applyFont="1" applyAlignment="1">
      <alignment wrapText="1"/>
    </xf>
    <xf numFmtId="0" fontId="5" fillId="3" borderId="0" xfId="1" applyAlignment="1">
      <alignment horizontal="left" vertical="center"/>
    </xf>
    <xf numFmtId="0" fontId="55" fillId="0" borderId="0" xfId="0" applyFont="1"/>
    <xf numFmtId="0" fontId="0" fillId="0" borderId="0" xfId="0" applyNumberFormat="1"/>
    <xf numFmtId="0" fontId="0" fillId="0" borderId="0" xfId="0" applyFont="1" applyAlignment="1">
      <alignment horizontal="right"/>
    </xf>
    <xf numFmtId="44" fontId="0" fillId="0" borderId="0" xfId="0" applyNumberFormat="1" applyFont="1" applyAlignment="1">
      <alignment horizontal="right"/>
    </xf>
    <xf numFmtId="0" fontId="0" fillId="0" borderId="0" xfId="0" applyFont="1" applyAlignment="1">
      <alignment vertical="center" wrapText="1"/>
    </xf>
    <xf numFmtId="0" fontId="0" fillId="0" borderId="0" xfId="0" applyFont="1" applyFill="1" applyAlignment="1">
      <alignment vertical="center"/>
    </xf>
    <xf numFmtId="44" fontId="9" fillId="0" borderId="0" xfId="0" applyNumberFormat="1" applyFont="1" applyAlignment="1">
      <alignment horizontal="right" vertical="center"/>
    </xf>
    <xf numFmtId="44" fontId="0" fillId="0" borderId="0" xfId="0" applyNumberFormat="1" applyFont="1" applyAlignment="1">
      <alignment horizontal="right" vertical="center"/>
    </xf>
    <xf numFmtId="44" fontId="0" fillId="0" borderId="0" xfId="0" applyNumberFormat="1" applyFont="1" applyAlignment="1"/>
    <xf numFmtId="0" fontId="5" fillId="3" borderId="0" xfId="1" applyAlignment="1">
      <alignment vertical="center"/>
    </xf>
    <xf numFmtId="0" fontId="26" fillId="0" borderId="0" xfId="0" applyFont="1" applyFill="1"/>
    <xf numFmtId="0" fontId="12" fillId="0" borderId="0" xfId="0" applyFont="1"/>
    <xf numFmtId="2" fontId="9" fillId="0" borderId="0" xfId="0" applyNumberFormat="1" applyFont="1" applyAlignment="1">
      <alignment horizontal="right" vertical="center"/>
    </xf>
    <xf numFmtId="0" fontId="9" fillId="0" borderId="0" xfId="0" applyFont="1" applyAlignment="1">
      <alignment horizontal="right" vertical="center"/>
    </xf>
    <xf numFmtId="0" fontId="0" fillId="0" borderId="0" xfId="0" applyFont="1" applyAlignment="1">
      <alignment horizontal="right" vertical="center"/>
    </xf>
    <xf numFmtId="2" fontId="0" fillId="0" borderId="0" xfId="0" applyNumberFormat="1" applyFont="1" applyAlignment="1">
      <alignment vertical="center"/>
    </xf>
    <xf numFmtId="0" fontId="0" fillId="0" borderId="0" xfId="0" applyAlignment="1">
      <alignment vertical="center"/>
    </xf>
    <xf numFmtId="0" fontId="43" fillId="0" borderId="0" xfId="0" applyFont="1" applyAlignment="1">
      <alignment horizontal="center"/>
    </xf>
    <xf numFmtId="0" fontId="44" fillId="0" borderId="0" xfId="3" applyFont="1" applyAlignment="1">
      <alignment horizontal="center"/>
    </xf>
    <xf numFmtId="44" fontId="0" fillId="0" borderId="0" xfId="0" applyNumberFormat="1" applyFill="1" applyAlignment="1">
      <alignment horizontal="right"/>
    </xf>
    <xf numFmtId="0" fontId="0" fillId="0" borderId="0" xfId="0" applyFill="1" applyAlignment="1">
      <alignment horizontal="right"/>
    </xf>
    <xf numFmtId="0" fontId="48" fillId="0" borderId="0" xfId="0" applyFont="1" applyAlignment="1">
      <alignment vertical="center" wrapText="1"/>
    </xf>
    <xf numFmtId="0" fontId="56" fillId="0" borderId="0" xfId="0" applyFont="1" applyAlignment="1">
      <alignment horizontal="center"/>
    </xf>
    <xf numFmtId="0" fontId="48" fillId="0" borderId="0" xfId="0" applyFont="1" applyAlignment="1">
      <alignment horizontal="center"/>
    </xf>
    <xf numFmtId="164" fontId="57" fillId="0" borderId="0" xfId="0" applyNumberFormat="1" applyFont="1" applyFill="1" applyAlignment="1">
      <alignment horizontal="right"/>
    </xf>
    <xf numFmtId="164" fontId="58" fillId="0" borderId="0" xfId="0" applyNumberFormat="1" applyFont="1" applyFill="1" applyAlignment="1">
      <alignment horizontal="right"/>
    </xf>
    <xf numFmtId="164" fontId="8" fillId="0" borderId="0" xfId="0" applyNumberFormat="1" applyFont="1" applyAlignment="1">
      <alignment horizontal="right"/>
    </xf>
    <xf numFmtId="0" fontId="0" fillId="18" borderId="0" xfId="0" applyFont="1" applyFill="1" applyAlignment="1">
      <alignment horizontal="right"/>
    </xf>
    <xf numFmtId="6" fontId="0" fillId="0" borderId="0" xfId="0" applyNumberFormat="1" applyFont="1" applyAlignment="1">
      <alignment horizontal="right"/>
    </xf>
    <xf numFmtId="6" fontId="0" fillId="18" borderId="0" xfId="0" applyNumberFormat="1" applyFont="1" applyFill="1" applyAlignment="1">
      <alignment horizontal="right"/>
    </xf>
    <xf numFmtId="0" fontId="0" fillId="18" borderId="0" xfId="0" applyFont="1" applyFill="1" applyAlignment="1">
      <alignment horizontal="left" vertical="top"/>
    </xf>
    <xf numFmtId="0" fontId="0" fillId="0" borderId="0" xfId="0" applyFont="1" applyAlignment="1">
      <alignment horizontal="left"/>
    </xf>
    <xf numFmtId="0" fontId="0" fillId="18" borderId="0" xfId="0" applyFont="1" applyFill="1" applyAlignment="1">
      <alignment horizontal="left"/>
    </xf>
    <xf numFmtId="8" fontId="0" fillId="18" borderId="0" xfId="0" applyNumberFormat="1" applyFont="1" applyFill="1" applyAlignment="1">
      <alignment horizontal="right"/>
    </xf>
    <xf numFmtId="0" fontId="59" fillId="0" borderId="0" xfId="0" applyFont="1"/>
    <xf numFmtId="0" fontId="60" fillId="0" borderId="0" xfId="0" applyFont="1"/>
    <xf numFmtId="0" fontId="61" fillId="0" borderId="0" xfId="0" applyFont="1"/>
    <xf numFmtId="0" fontId="62" fillId="0" borderId="0" xfId="0" applyFont="1" applyAlignment="1">
      <alignment horizontal="left" vertical="center" wrapText="1"/>
    </xf>
    <xf numFmtId="0" fontId="13" fillId="0" borderId="0" xfId="3" applyFill="1"/>
    <xf numFmtId="0" fontId="0" fillId="21" borderId="0" xfId="0" applyFill="1" applyAlignment="1">
      <alignment wrapText="1"/>
    </xf>
  </cellXfs>
  <cellStyles count="7">
    <cellStyle name="Hypertextový odkaz" xfId="3" builtinId="8"/>
    <cellStyle name="Měna" xfId="4" builtinId="4"/>
    <cellStyle name="Měna 2" xfId="5" xr:uid="{00000000-0005-0000-0000-000031000000}"/>
    <cellStyle name="Normální" xfId="0" builtinId="0"/>
    <cellStyle name="Správně" xfId="1" builtinId="26"/>
    <cellStyle name="Špatně" xfId="6" builtinId="27"/>
    <cellStyle name="Text upozornění" xfId="2" builtinId="11"/>
  </cellStyles>
  <dxfs count="25">
    <dxf>
      <font>
        <b val="0"/>
        <i val="0"/>
        <strike val="0"/>
        <condense val="0"/>
        <extend val="0"/>
        <outline val="0"/>
        <shadow val="0"/>
        <u val="none"/>
        <vertAlign val="baseline"/>
        <sz val="10"/>
        <color theme="1"/>
        <name val="Arial"/>
        <family val="2"/>
        <charset val="238"/>
        <scheme val="none"/>
      </font>
      <fill>
        <patternFill patternType="none">
          <fgColor indexed="64"/>
          <bgColor indexed="65"/>
        </patternFill>
      </fill>
      <alignment horizontal="right" vertical="bottom" textRotation="0" wrapText="0" indent="0" justifyLastLine="0" shrinkToFit="0" readingOrder="0"/>
    </dxf>
    <dxf>
      <numFmt numFmtId="34" formatCode="_-* #,##0.00\ &quot;Kč&quot;_-;\-* #,##0.00\ &quot;Kč&quot;_-;_-* &quot;-&quot;??\ &quot;Kč&quot;_-;_-@_-"/>
    </dxf>
    <dxf>
      <numFmt numFmtId="34" formatCode="_-* #,##0.00\ &quot;Kč&quot;_-;\-* #,##0.00\ &quot;Kč&quot;_-;_-* &quot;-&quot;??\ &quot;Kč&quot;_-;_-@_-"/>
    </dxf>
    <dxf>
      <alignment horizontal="center" textRotation="0" wrapText="0" indent="0" justifyLastLine="0" shrinkToFit="0" readingOrder="0"/>
    </dxf>
    <dxf>
      <font>
        <b/>
        <i val="0"/>
        <strike val="0"/>
        <condense val="0"/>
        <extend val="0"/>
        <outline val="0"/>
        <shadow val="0"/>
        <u val="none"/>
        <vertAlign val="baseline"/>
        <sz val="14"/>
        <color theme="0"/>
        <name val="Arial"/>
        <family val="2"/>
        <charset val="238"/>
        <scheme val="none"/>
      </font>
      <fill>
        <patternFill patternType="solid">
          <fgColor indexed="64"/>
          <bgColor theme="0" tint="-0.34998626667073579"/>
        </patternFill>
      </fill>
      <alignment horizontal="general" vertical="top" textRotation="0" wrapText="1" indent="0" justifyLastLine="0" shrinkToFit="0" readingOrder="0"/>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
      <font>
        <sz val="14"/>
      </font>
    </dxf>
  </dxfs>
  <tableStyles count="0" defaultTableStyle="TableStyleMedium2" defaultPivotStyle="PivotStyleLight16"/>
  <colors>
    <mruColors>
      <color rgb="FFFFCCFF"/>
      <color rgb="FF99FF33"/>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ndráčková Kateřina, Ing., MHA" refreshedDate="45429.549227430558" createdVersion="6" refreshedVersion="6" minRefreshableVersion="3" recordCount="175" xr:uid="{43438418-2B76-48A0-A35C-3FC5EF9BDF77}">
  <cacheSource type="worksheet">
    <worksheetSource name="Tabulka1"/>
  </cacheSource>
  <cacheFields count="16">
    <cacheField name="katalogové číslo zboží" numFmtId="0">
      <sharedItems containsBlank="1" containsMixedTypes="1" containsNumber="1" containsInteger="1" minValue="7851" maxValue="8313474001"/>
    </cacheField>
    <cacheField name="Název zboží" numFmtId="0">
      <sharedItems containsBlank="1" count="175">
        <s v="EIA Quant. Determination anti-AT1R Ab. (RUO)"/>
        <s v="CD4 antibody AF488"/>
        <s v="MinElute PCR Purification Kit (50)"/>
        <s v="High Pure FFPET RNA Isolation Kit, kat. číslo 06650775001"/>
        <s v="CT-PAC101-10-OG"/>
        <s v="Ninhydrin"/>
        <s v="Anti-Annexin V IgG/IgM"/>
        <s v="Sulfolyser 3x500 ml"/>
        <s v="MassCLEAVE, PCR Reagent And SpectroCHIP Kit - CPM (10x96)"/>
        <s v="Androgen Receptor (SP 107)"/>
        <s v="CD4 (SP35)"/>
        <s v="EZ-TBIV:VEUPLEX TBI assay"/>
        <m/>
        <s v="Idylla™ EGFR Mutation Test (6 testů v balení) CE-IVD"/>
        <s v="SALSA MLPA Probemix P062 LDLR - 25 rxn"/>
        <s v="HemosIL Factor V Leiden (APCR V)"/>
        <s v=" HemosIL AcuStar HIT-IgG(PF4-H)"/>
        <s v=" HemosIL AcuStar HIT Controls"/>
        <s v="XL t(8;9) PCM1/JAK2 DF"/>
        <s v="RNA ScreenTape Sample Buffer"/>
        <s v="RNA ScreenTape "/>
        <s v="IGK/MYC Dual Fusion FISH Probe"/>
        <s v="IGL/MYC Dual Fusion FISH Probe"/>
        <s v="3PLUS1® Multilevel Plasma Calibrator Set _x000a_Antiepileptic Drugs/EXTENDED (lyoph.)"/>
        <s v="Lymphoprep 500 ml"/>
        <s v="Cryostor CS10 100 ml"/>
        <s v="D-PBS 1x without Ca and Mg 500 ml"/>
        <s v="Piperacillin disky"/>
        <s v="Piperacillin+Tazobactam"/>
        <s v="CD123, 0,1 ml,"/>
        <s v="CDK4, 0,1 ml"/>
        <s v="SATB2 (EP281) PAb"/>
        <s v="Synaptophysin (SP11)"/>
        <s v="Brilliant Violet 785™  anti-human TIGIT (VSTM3)"/>
        <s v="FITC anti-human CD223 (LAG-3)"/>
        <s v="PE anti-human CD366 (Tim-3)"/>
        <s v="Protease from Streptomyces griseus                      viz https://www.sigmaaldrich.com/CZ/en/product/sigma/p8811"/>
        <s v="Multiple Myeloma Minimal Residual Disease, 20 tests"/>
        <s v="Dihydrocodeine hydrochloride solution, 1.0 mg/mL in methanol (as free base), ampule of 1 mL, certified reference material, Cerilliant®"/>
        <s v="Marihuana THC-kazetový test, _x0009_cut-off=25"/>
        <s v="Arginase 1, 0,1 ml,"/>
        <s v="anti-Prame (EPR20330) Rabbit Monoclonal Primary Antibody"/>
        <s v="IgG rabbit polyclonal antibody"/>
        <s v="NOVACLONE Anti-IgG-C3d,gr.10x10ml"/>
        <s v="MN1 Break Apart FISH Probe Kit, 100μl "/>
        <s v="CDK4/CCP12 FISH Probe Kit, 100μl"/>
        <s v="Trimethoprim disky"/>
        <s v="Anti-Coli O157"/>
        <s v="EIA Quant. Determination anti-ETAR Ab"/>
        <s v="YAP1 Gene Break Apart Probe Detection Kit"/>
        <s v="MAML2 (11q21) gene break apart probe"/>
        <s v="Piperacillin-D5, 1 mg"/>
        <s v="Ampicillin-D5 (Mixture of Diastereomers), 1 mg"/>
        <s v="Ceftazidime-D5 (90%); 1 mg"/>
        <s v="Oxacillin Sodium-D5 Salt, 1 mg"/>
        <s v="Oxacillin sodium salt hydrate, 0.1 g, certified"/>
        <s v="ISH iView Blue Detection Kit"/>
        <s v="Inform EBER Probe"/>
        <s v="Red Counterstain II"/>
        <s v="Daptomycin E-testy"/>
        <s v="ZFTA (C11ORF95)(11q13) Gene Break Apart Probe Detection Kit"/>
        <s v="NADAL® COVID-19 Ag+Chřipka A/B plus Test  25ks"/>
        <s v="XL ATM/TP53"/>
        <s v="PAX5 (SP34)"/>
        <s v="FITC CD19, 50 tests"/>
        <s v="DryFlowEx TBNK 6-color (50 tests)"/>
        <s v="Allergen sIgE Panel A Lyph 6x2 ml"/>
        <s v="4-Nitrocatechol sulfate dipotas.salt"/>
        <s v="SODIUM THIOCYANATE, REAGENT GRADE,_x000a_98 -"/>
        <s v="Rat anti-Mouse IgG (H+L) Secondary Antibody, Biotin, eBioscience™"/>
        <s v="Goat anti-Mouse IgG (H+L) Secondary Antibody, Biotin"/>
        <s v="eBioscience™ Fixable Viability Dye eFluor™ 780"/>
        <s v="BV421 Hu IgM G20-127 50T"/>
        <s v="APC-H7 Hu IgD IA6-2 50T"/>
        <s v="FITC Hu CD3 HIT3a 100T"/>
        <s v="X-VIVO 10"/>
        <s v="Goat anti-Mouse IgG (H+L) Cross-Adsorbed Secondary Antibody, Alexa Fluor™ 488"/>
        <s v="Goat anti-Mouse IgG (H+L) Cross-Adsorbed Secondary Antibody, Alexa Fluor™ 647"/>
        <s v="CD21 (2G9)"/>
        <s v="CD56 (MRQ-42)"/>
        <s v="Hairy Cell Leukemia [DBA.44]"/>
        <s v="c-Myc"/>
        <s v="NADAL® COVID-19 Ag+Chřipka A/B plus Test /RSV "/>
        <s v="Hinf I restrikční enzym 5000 units"/>
        <s v="Mbo II restrikční enzym 300 units"/>
        <s v="Anti-PD-L1 antibody [28-8]  AF488"/>
        <s v="PD-L1 (E1L3N®) XP® Rabbit mAb"/>
        <s v="CD274 (PD-L1, B7-H1) Monoclonal Antibody (MIH1), eBioscience™"/>
        <s v="CD274 (PD-L1, B7-H1) Monoclonal Antibody (MIH1), PE, eBioscience™"/>
        <s v="PharmalyteTM pH 5-8"/>
        <s v="CD23 (SP23)"/>
        <s v="Vimentin (V9)"/>
        <s v="SOX-11 (MRQ-58)"/>
        <s v="Inhibin, alpha (MRQ-63)"/>
        <s v="APC:FcERIa"/>
        <s v="APC-Cy7:CD117"/>
        <s v="FITC:CD27"/>
        <s v="PE:TLR2"/>
        <s v="PE-Cy7:CD38"/>
        <s v="PE-Cy7:CCR6"/>
        <s v="PerCP-Cy5.5:CD19"/>
        <s v="Anti-Lub monoklonální"/>
        <s v="Anti-Lua polyklonální"/>
        <s v="DiaClon Anti-Lu(a)"/>
        <s v="DiaClon Anti-Lu(b)"/>
        <s v="Benzylpenicillin disky"/>
        <s v="Anti-Chlamydia pneumoniae ELISA (IgM) "/>
        <s v="Anti-Chlamydia pneumoniae ELISA (IgA) "/>
        <s v="Anti-Chlamydia pneumoniae ELISA (IgG) "/>
        <s v="(S)-Hexahydrocannabinol, 1000μg/ml in Acetonitrile, 1ml"/>
        <s v="9(R)-Hexahydrocannabinol, 1000µg/ml in Acetonitrile, 1ml"/>
        <s v="9(R)-Hexahydrocannabinol-d9, sol. in_x000a_Acetonitrile, ≥99% deuterated forms (d1-d9),_x000a_100µg"/>
        <s v="CBD-A Cannabidiolic acid solution, 1 mg/mL in acetonitrile, certified reference material, ampule of 1 mL, Cerilliant®"/>
        <s v="Technofluor ADAMTS13 Activity"/>
        <s v="Technofluor ADAMTS13 Activity 0 CAL"/>
        <s v="Ceveron 100 Serie Systém Solution"/>
        <s v="GeneProofGeneProof® Epstein-Barr Virus (EBV) PCR Kit"/>
        <s v="ZEBASPIN DESALTING COLUMNS"/>
        <s v="AcroMetrix BCR-ABL Panel (Ruo)"/>
        <s v="CD25 PE Cy7"/>
        <s v="PE anti-human CD127 (IL-7Ralpha)"/>
        <s v="MarrowGrow Medium 100ml"/>
        <s v="CK20 (SP33)"/>
        <s v="Gata3 (L50-823)"/>
        <s v="CD34 (QBEnd/10)"/>
        <s v="IgG4 (MRQ-44)"/>
        <s v="p120 (98)"/>
        <s v="CD20 (L26)"/>
        <s v="CK7 (SP52)"/>
        <s v="Anti-Hu TCR Cbeta1 FITC"/>
        <s v="FITC-Labeled Monoclonal Anti-FMC63 scFv Antibody, Mouse IgG1"/>
        <s v="PD-L1/CD274, poly ab"/>
        <s v="coralight conjugated goat anti rabbit IgG"/>
        <s v="SALSA MLPA Probemix P475 FOXP1-FOXP2- 25 rxn"/>
        <s v="TRUPCR JAK 2 QT kit (Allele Burden) (CE-IVD)"/>
        <s v="mobilní fáze na Mass Chrom Amino Acids and Acylcarnitines (non derivatised). "/>
        <s v="Permeabilizační pufr 10x"/>
        <s v="sCD38"/>
        <s v="Plasma Calibrator Set, lyophil. (Level 0 - 3)"/>
        <s v="Plasma Control, lyophil"/>
        <s v="BinaxNOW MALARIA (25testů)"/>
        <s v="BinaxNOW MALARIA (5testů)"/>
        <s v="Complete MAIPA Kit (5)"/>
        <s v="IgG positive blend control, https://www.nrc-hla.nl/StoreFront/Index/5"/>
        <s v="IgM positive control, https://www.nrc-hla.nl/StoreFront/Index/5"/>
        <s v="Human High Methylated DNA, 1 vial"/>
        <s v="Human Low Methylated DNA, 1 vial"/>
        <s v="Human Pre-Mix Methylation Standards, 1 box (7 vials)"/>
        <s v="doprava, clo, balení"/>
        <s v="Mycophenolic Acid-D3, 1 mg"/>
        <s v="GBLOCKS gene fragments 125-500 BP"/>
        <s v="5´ROX-3´BHQ2 5-10nmol sonda"/>
        <s v="5´CY5-3´BHQ2 5-10nmol sonda"/>
        <s v="5´YY-3´BHQ1 5-10nmol sonda"/>
        <s v="5´CY3-3´BHQ2 5-10nmol sonda"/>
        <s v="5´CY5.5-3´BHQ2 5-10nmol sonda"/>
        <s v="0,02 µmol/báze HPLC"/>
        <s v="5-10 nmol/báze LNA"/>
        <s v="CD19 (RM) [RM332]"/>
        <s v="Alexa Fluor® 488_x000a_Anti-Prealbumin antibody_x000a_[EP2929Y], 0,1 ml"/>
        <s v="V5 Tag Monoclonal Antibody (2F11F7), Alexa Fluor™ 488"/>
        <s v="V5 Tag Monoclonal Antibody, AF647"/>
        <s v="CoraLite Plus 647 multi-rAb secondary antibody"/>
        <s v="CoraLite Plus 555 multi-rAb secondary antibody"/>
        <s v="Mounting medium with DAPI"/>
        <s v="N/T PROT CONTROL SL/L"/>
        <s v="Sperm Freeze Solution"/>
        <s v="Retikulin kit"/>
        <s v="Giemsa HP kit"/>
        <s v="Adept 4%,roztok icodextrin"/>
        <s v="Urine Screening Stabdard Set Mass Tox®Drugs of Abuse Testing (lyoph.)"/>
        <s v="Internal Standard Set, consisting of: Internal Standard Mix (lyoph.) Reconstitution Buffer"/>
        <s v="Enzyme Solution Set, consisting of: Enzyme Reagent (lyoph.) Hydrolysis Buffer"/>
        <s v="Dilution Buffer"/>
        <s v="Amine Mixture-6 solution, 250 μg/mL each component in methanol, ampule of 1 mL, certified reference material, Cerilliant®"/>
      </sharedItems>
    </cacheField>
    <cacheField name="výrobce/ dodavatel" numFmtId="0">
      <sharedItems containsBlank="1"/>
    </cacheField>
    <cacheField name="účel použití - vyšetření" numFmtId="0">
      <sharedItems containsBlank="1" longText="1"/>
    </cacheField>
    <cacheField name="název nákladového střediska" numFmtId="0">
      <sharedItems containsBlank="1" containsMixedTypes="1" containsNumber="1" containsInteger="1" minValue="823" maxValue="8729"/>
    </cacheField>
    <cacheField name="metoda" numFmtId="0">
      <sharedItems containsBlank="1" containsMixedTypes="1" containsNumber="1" containsInteger="1" minValue="94337" maxValue="94337"/>
    </cacheField>
    <cacheField name="vázaný analyzátor/ přístroj" numFmtId="0">
      <sharedItems containsBlank="1"/>
    </cacheField>
    <cacheField name="pokud už existuje, tak inventární číslo přístroje" numFmtId="0">
      <sharedItems containsBlank="1"/>
    </cacheField>
    <cacheField name="cena za aktuální objednávku bez DPH" numFmtId="0">
      <sharedItems containsBlank="1" containsMixedTypes="1" containsNumber="1" minValue="17" maxValue="174078"/>
    </cacheField>
    <cacheField name="očekávaný finanční objem za rok bez DPH" numFmtId="0">
      <sharedItems containsBlank="1" containsMixedTypes="1" containsNumber="1" minValue="595" maxValue="914400"/>
    </cacheField>
    <cacheField name="zdroj financování - grant ANO/ NE. Pokud grant ano - uveďte název grantu" numFmtId="0">
      <sharedItems containsBlank="1" count="15">
        <s v="ANO / RIV SUG 87-65 (vnitřní grant FNOL) "/>
        <s v="ANO číslo NU21-03-00372"/>
        <s v="ne"/>
        <s v="vnitřní grant FNOL 2023 RIV 87-69: &quot;Multioborový projekt diagnostiky a léčebné péče o rodiny s výskytem náhlého kardiálního úmrtí &quot;, řešitel: doc. MUDr. Jana Petřková, Ph.D."/>
        <s v="ANO - grant 8710 RIV Posílení diagnostiky kraniotraumat prostřednictvím GFAP biomarkeru, hlavní řešitel MUDr. Trnka (NCHK)."/>
        <m/>
        <s v="klinické hodnocení s číslem protokolu VB-C-03"/>
        <s v="grant v roce 2023 NE, později možno"/>
        <s v="ANO číslo RIV 8763"/>
        <s v="grant NE"/>
        <s v="ANO NU21-03-00372 "/>
        <s v="ANO NU21-03-00372"/>
        <s v="ANO - MZ ČR – RVO (FNOL, 00098892), prof. MUDr. V. Procházka, 87-29"/>
        <s v="ANO - MZ ČR – RVO (FNOL, 00098892), prof. MUDr. V. Procházka, 87-30"/>
        <s v="ANO - MZ ČR – RVO (FNOL, 00098892), prof. MUDr. V. Procházka, 87-31"/>
      </sharedItems>
    </cacheField>
    <cacheField name="grant" numFmtId="0">
      <sharedItems containsBlank="1" count="2">
        <s v="grant"/>
        <m/>
      </sharedItems>
    </cacheField>
    <cacheField name="stav" numFmtId="0">
      <sharedItems containsBlank="1"/>
    </cacheField>
    <cacheField name="pozn." numFmtId="0">
      <sharedItems containsBlank="1" longText="1"/>
    </cacheField>
    <cacheField name="kontakt" numFmtId="0">
      <sharedItems containsBlank="1"/>
    </cacheField>
    <cacheField name="ROK" numFmtId="0">
      <sharedItems containsSemiMixedTypes="0" containsString="0" containsNumber="1" containsInteger="1" minValue="2023" maxValue="2024" count="2">
        <n v="2023"/>
        <n v="202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75">
  <r>
    <s v="OL-EIA-AT1RX_21861239"/>
    <x v="0"/>
    <s v="Thermo Fisher-OneLambda / Biomedica"/>
    <s v="Výzkum nonHLA protilátek u transplantací "/>
    <s v="Ústav imunologie (grant)"/>
    <s v="ELISA"/>
    <s v="pro manuální stanovení"/>
    <s v="ne"/>
    <n v="48982"/>
    <n v="48982"/>
    <x v="0"/>
    <x v="0"/>
    <s v="schváleno"/>
    <m/>
    <s v="Mrázek František, prof. MUDr., Ph.D. &lt;Frantisek.Mrazek@fnol.cz&gt;; Šidová Veronika, Mgr. &lt;Veronika.Sidova@fnol.cz&gt;"/>
    <x v="0"/>
  </r>
  <r>
    <s v="NBP1-19371AF48"/>
    <x v="1"/>
    <s v="NOVUS/Bio-Techne"/>
    <s v="detekce CD4"/>
    <s v="Ústav imunologie"/>
    <s v="průtoková cytometrie"/>
    <s v="Mindray"/>
    <s v="FNOL C0027641-000 "/>
    <n v="13345"/>
    <n v="13345"/>
    <x v="1"/>
    <x v="0"/>
    <s v="schváleno"/>
    <m/>
    <s v="Raskova Kafkova Leona &lt;leona.raskova@upol.cz&gt;"/>
    <x v="0"/>
  </r>
  <r>
    <n v="28004"/>
    <x v="2"/>
    <s v="QIAGENE/Genetica"/>
    <s v="přečištění DNA a PCR produktů, dělá se ručně (na kolonkách) za použití centrifugy"/>
    <s v="LEM  4442"/>
    <s v="Čištění DNA před přípravou knihoven"/>
    <s v="ne - manuálně"/>
    <s v="ne"/>
    <n v="3640"/>
    <n v="29120"/>
    <x v="2"/>
    <x v="1"/>
    <s v="schváleno"/>
    <m/>
    <s v="Koudelakova Vladimira &lt;vladimira.koudelakova@upol.cz&gt;"/>
    <x v="0"/>
  </r>
  <r>
    <n v="6650775001"/>
    <x v="3"/>
    <s v="Roche"/>
    <s v="izolace RNA z parafinových řezů, dělá se ručně ve flowboxu za použití vyhřívané plotýnky a centrifugy"/>
    <s v="LEM  4442"/>
    <s v="Detekce fúzních variant u solidních nádorů"/>
    <s v="ne - manuálně"/>
    <s v="ne"/>
    <n v="8700"/>
    <n v="60900"/>
    <x v="2"/>
    <x v="1"/>
    <s v="schváleno"/>
    <m/>
    <s v="Koudelakova Vladimira &lt;vladimira.koudelakova@upol.cz&gt;"/>
    <x v="0"/>
  </r>
  <r>
    <s v="CT-PAC101-10-OG"/>
    <x v="4"/>
    <s v="CytoTest/Intimex"/>
    <s v="fluorescenční in situ hybridizace"/>
    <s v="LEM  4442"/>
    <s v="Detekce delece chromozomální oblasti 10p u gluoblastomů pomocí FISH"/>
    <s v="fluorescenční mikroskop"/>
    <s v="I023659-000"/>
    <n v="14762"/>
    <n v="29524"/>
    <x v="2"/>
    <x v="1"/>
    <s v="schváleno"/>
    <m/>
    <s v="Koudelakova Vladimira &lt;vladimira.koudelakova@upol.cz&gt;"/>
    <x v="0"/>
  </r>
  <r>
    <s v="Ninhydrin pro AAA 400"/>
    <x v="5"/>
    <s v="INGOS"/>
    <s v="vyšetření Aminokyselin"/>
    <s v="OKB"/>
    <s v="stanovení aminokyselin"/>
    <s v="AAA 400"/>
    <s v="I023117-000"/>
    <n v="1357"/>
    <n v="4071"/>
    <x v="2"/>
    <x v="1"/>
    <s v="schváleno"/>
    <m/>
    <s v="Hlídková Eva, RNDr. &lt;Eva.Hlidkova@fnol.cz&gt;"/>
    <x v="0"/>
  </r>
  <r>
    <s v="ORG 643"/>
    <x v="6"/>
    <s v="ORGENTEC/SEBIA CZECH REPUBLIC S.R.O"/>
    <s v="VYŠETŘENÍ PRO REPRODUKČNÍ IMUNOLOGII, REVMATOLOGII, HEMATOLOGII - trombotické stavy"/>
    <s v="IMUNO 4141"/>
    <s v="ELISA"/>
    <s v="TECAN HYDROFLEX, Fotometr TECAN Sunrise"/>
    <s v="I024833-000, I025393-000"/>
    <n v="7938"/>
    <n v="17640"/>
    <x v="2"/>
    <x v="1"/>
    <s v="schváleno"/>
    <m/>
    <s v="Heřmanová Zuzana, MUDr., Ph.D. &lt;Zuzana.Hermanova@fnol.cz&gt;; Bednaříková Jana, Mgr. &lt;Jana.Bednarikova@fnol.cz&gt;"/>
    <x v="0"/>
  </r>
  <r>
    <n v="90411317"/>
    <x v="7"/>
    <s v="Sysmex"/>
    <s v="krevní obraz"/>
    <s v="TO  3590"/>
    <s v="fotometrická"/>
    <s v="Sysmex XN-L 350"/>
    <s v="C0031929 (Promedica 4/23)"/>
    <n v="4900"/>
    <n v="4900"/>
    <x v="2"/>
    <x v="1"/>
    <s v="schváleno"/>
    <s v="máme VZ-2020-000894 pro HOK krevní obraz, kde 5L balení, to bere i TO a proexpiruje jim, nespotřebují"/>
    <s v="Hrabcová Eva, Mgr. Bc. &lt;Eva.Hrabcova@fnol.cz&gt;"/>
    <x v="0"/>
  </r>
  <r>
    <s v="13165F"/>
    <x v="8"/>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LEM) - NS 4443"/>
    <s v="DNA analýza"/>
    <s v="Spektrofotometr hmotnostní"/>
    <s v="I024749-000 (2010)"/>
    <n v="174078"/>
    <n v="174078"/>
    <x v="3"/>
    <x v="0"/>
    <s v="schváleno"/>
    <s v="udělaná poptavka na konkurenci-3 firmy"/>
    <s v="Straková Gabriela, Bc. &lt;Gabriela.Strakova@fnol.cz&gt;"/>
    <x v="0"/>
  </r>
  <r>
    <n v="6523838001"/>
    <x v="9"/>
    <s v="Roche"/>
    <s v="primární protilátka"/>
    <s v="PATOL  3741"/>
    <s v="nepřímá imunohistochemie"/>
    <s v="Benchmark Ultra Stainer (=IHC a ISH automat) "/>
    <s v=" C0031619, C0031620, C0031621 (Roche)"/>
    <n v="4185"/>
    <n v="4185"/>
    <x v="2"/>
    <x v="1"/>
    <s v="schváleno"/>
    <m/>
    <s v="Bezděková Michala, Mgr., Ph.D. &lt;Michala.Bezdekova@fnol.cz&gt;"/>
    <x v="0"/>
  </r>
  <r>
    <n v="5552737001"/>
    <x v="10"/>
    <s v="Roche"/>
    <s v="primární protilátka"/>
    <s v="PATOL  3741"/>
    <s v="nepřímá imunohistochemie"/>
    <s v="Benchmark Ultra Stainer (=IHC a ISH automat) "/>
    <s v=" C0031619, C0031620, C0031621 (Roche)"/>
    <n v="6750"/>
    <n v="6750"/>
    <x v="2"/>
    <x v="1"/>
    <s v="schváleno"/>
    <m/>
    <s v="Bezděková Michala, Mgr., Ph.D. &lt;Michala.Bezdekova@fnol.cz&gt;"/>
    <x v="0"/>
  </r>
  <r>
    <s v="EZ-TBIV"/>
    <x v="11"/>
    <s v="EzDia Tech/PromedeusLab"/>
    <s v="vyšetření 2 markerů (GFAP, UCHL1) při podezření na intrakraniální poranění "/>
    <s v="8710 RIV"/>
    <s v="GFAP, UCHL1"/>
    <s v="VEUDx"/>
    <s v="analyzátor VEUDx (1.200.000,-), který bychom měli krátkodobě zapůjčený pouze pro vyšetření vzorků nasbíraných v rámci grantu, přístroj by byl zapůjčen pouze na dobu 3 měsíců (protokol o zapůjčení), kit by se využil pouze jeden"/>
    <n v="45454.55"/>
    <n v="45454.55"/>
    <x v="4"/>
    <x v="0"/>
    <s v="schváleno"/>
    <s v="podepsán protokol o vypůjčce"/>
    <s v="Prošková Jitka, RNDr. &lt;Jitka.Proskova@fnol.cz&gt;"/>
    <x v="0"/>
  </r>
  <r>
    <m/>
    <x v="12"/>
    <m/>
    <m/>
    <m/>
    <m/>
    <m/>
    <m/>
    <m/>
    <m/>
    <x v="5"/>
    <x v="0"/>
    <m/>
    <m/>
    <m/>
    <x v="0"/>
  </r>
  <r>
    <s v="A0060/6"/>
    <x v="13"/>
    <s v="Bamed"/>
    <s v="mutace EGFR u nádorů plic, (ojediněle) máme od lékařů k dispozici pouze cytologický materiál, tzn velmi málo nádorových buněk pro vyšetření standartníma metodama (NGS, standartní PCR metody)"/>
    <s v="PATOL  3741"/>
    <s v="PCR"/>
    <s v="Idylla  je uzavřený systém. Nelze koupit kazety jiného výrobce"/>
    <s v=" I0029191-000 (2020)"/>
    <n v="3101.5383333333334"/>
    <n v="6203.0766666666668"/>
    <x v="2"/>
    <x v="1"/>
    <s v="schváleno"/>
    <s v="nákup 1-2 balení, maximálně 49 000 kč vč. DPH; přístroj VZ-2019-001250"/>
    <s v="Kořínková Gabriela, Mgr., Ph.D. &lt;Gabriela.Korinkova@fnol.cz&gt;"/>
    <x v="0"/>
  </r>
  <r>
    <s v="P062-025R"/>
    <x v="14"/>
    <s v="MRC Holland/ dod. PentaGen"/>
    <s v="Detekce CNV (delece/duplikace) v genu LDLR; ojedinělý pacient konfirmace mutace"/>
    <s v="GEN - 2841"/>
    <s v="MLPA-fragmentační analýza"/>
    <s v="ABIPRISM3130 "/>
    <s v="I0027802-000 // I0031231-000 // I023952-000"/>
    <n v="6370"/>
    <n v="6370"/>
    <x v="2"/>
    <x v="1"/>
    <s v="schváleno"/>
    <m/>
    <s v="Vrtěl Petr, Mgr., Ph.D. &lt;Petr.Vrtel@fnol.cz&gt;"/>
    <x v="0"/>
  </r>
  <r>
    <n v="20008700"/>
    <x v="15"/>
    <s v="Werfen"/>
    <s v="APCr"/>
    <s v="3244 LKG"/>
    <s v="v LIS 427"/>
    <s v="ACL TOP 750 CTS"/>
    <s v="C008446"/>
    <n v="7500"/>
    <n v="15000"/>
    <x v="2"/>
    <x v="1"/>
    <s v="SMLN-2020-617-000494"/>
    <s v="nakupujeme MEDISTA; test na APC rezistenci způsobenou mutací faktoru V:Q506 (zvýšená srážlivost)"/>
    <s v="Úlehlová Jana, Mgr., Ph.D. &lt;Jana.Ulehlova@fnol.cz&gt;"/>
    <x v="0"/>
  </r>
  <r>
    <n v="9802028"/>
    <x v="16"/>
    <s v="Werfen"/>
    <s v="HIT - 19pac./3 měsíce/1kit"/>
    <s v="3244 LKG"/>
    <s v="v LIS 452"/>
    <s v="Bioflash"/>
    <s v="C010335"/>
    <n v="12500"/>
    <n v="12500"/>
    <x v="2"/>
    <x v="1"/>
    <s v="schváleno"/>
    <s v="v rámci implementace CE IVD změna postupu vyšetření; jednalo o 4 kity na rok plus kontrolní materiál (cca 64tis.)"/>
    <s v="Úlehlová Jana, Mgr., Ph.D. &lt;Jana.Ulehlova@fnol.cz&gt;"/>
    <x v="0"/>
  </r>
  <r>
    <n v="9802122"/>
    <x v="17"/>
    <s v="Werfen"/>
    <s v="HIT - odhalení pacientů s podezřením na heparinem indukovanou trombocytopenii; Četnost pacientů je nízká, avšak stav je velmi rizikový-změnu léčebného přístupu "/>
    <s v="3244 LKG"/>
    <s v="v LIS 452"/>
    <s v="Bioflash"/>
    <s v="C010335"/>
    <n v="3500"/>
    <n v="3500"/>
    <x v="2"/>
    <x v="1"/>
    <s v="schváleno"/>
    <s v="HIT-Heparinem indukovaná trombocytopenie"/>
    <s v="Úlehlová Jana, Mgr., Ph.D. &lt;Jana.Ulehlova@fnol.cz&gt;"/>
    <x v="0"/>
  </r>
  <r>
    <s v="D-5120-100-OG"/>
    <x v="18"/>
    <s v="MetaSystems/Alogo"/>
    <s v="detekce t(8;9) u myeloidních/lymfoidních neoplázií s eosinofilií"/>
    <s v="HOK  3245"/>
    <s v="FISH"/>
    <s v="fluorescenční mikroskop"/>
    <s v="I017580-000 (1996)"/>
    <n v="11710"/>
    <n v="11710"/>
    <x v="2"/>
    <x v="1"/>
    <s v="schváleno"/>
    <m/>
    <s v="Urbánková Helena, Mgr., Ph.D. &lt;Helena.Urbankova@fnol.cz&gt;"/>
    <x v="0"/>
  </r>
  <r>
    <s v="5067-5577"/>
    <x v="19"/>
    <s v="Agilent/HPST"/>
    <s v="kontrola kvality RNA"/>
    <n v="3245"/>
    <s v="izolace nukleových kyselin"/>
    <s v="Tape Station"/>
    <s v="I0029626-000 (2020)"/>
    <n v="2518"/>
    <n v="2518"/>
    <x v="2"/>
    <x v="1"/>
    <s v="schváleno"/>
    <m/>
    <s v="Urbánková Helena, Mgr., Ph.D. &lt;Helena.Urbankova@fnol.cz&gt;"/>
    <x v="0"/>
  </r>
  <r>
    <s v="5067-5576"/>
    <x v="20"/>
    <s v="Agilent/HPST"/>
    <s v="kontrola kvality RNA"/>
    <n v="3245"/>
    <s v="izolace nukleových kyselin"/>
    <s v="Tape Station"/>
    <s v="I0029626-000"/>
    <n v="7293"/>
    <n v="7293"/>
    <x v="2"/>
    <x v="1"/>
    <s v="schváleno"/>
    <m/>
    <s v="Urbánková Helena, Mgr., Ph.D. &lt;Helena.Urbankova@fnol.cz&gt;"/>
    <x v="0"/>
  </r>
  <r>
    <s v="MPD4490"/>
    <x v="21"/>
    <s v="OGT/Sysmex"/>
    <s v="detekce přestaveb genů pro lehký řetězec imunoglobulinu lambda a MYC u pacientů s lymfomem/monohočetným myelomem"/>
    <n v="3245"/>
    <s v="FISH"/>
    <s v="fluorescenční mikroskop"/>
    <s v="I017580-000"/>
    <n v="7250"/>
    <n v="7250"/>
    <x v="2"/>
    <x v="1"/>
    <s v="schváleno"/>
    <m/>
    <s v="Urbánková Helena, Mgr., Ph.D. &lt;Helena.Urbankova@fnol.cz&gt;"/>
    <x v="0"/>
  </r>
  <r>
    <s v="MPD4480 "/>
    <x v="22"/>
    <s v="OGT/Sysmex"/>
    <s v="detekce přestaveb genů pro lehký řetězec imunoglobulinu Kappa a MYC u pacientů s lymfomem/monohočetným myelomem"/>
    <n v="3245"/>
    <s v="FISH"/>
    <s v="fluorescenční mikroskop"/>
    <s v="I017580-000"/>
    <n v="7250"/>
    <n v="7250"/>
    <x v="2"/>
    <x v="1"/>
    <s v="schváleno"/>
    <m/>
    <s v="Urbánková Helena, Mgr., Ph.D. &lt;Helena.Urbankova@fnol.cz&gt;"/>
    <x v="0"/>
  </r>
  <r>
    <s v="92025/XT"/>
    <x v="23"/>
    <s v="BioTech a.s."/>
    <s v="TDM antiepiletptik"/>
    <n v="3841"/>
    <s v="LCMS (92178)"/>
    <s v="LCMS"/>
    <s v="I025397; I0030411"/>
    <n v="10610"/>
    <n v="10610"/>
    <x v="2"/>
    <x v="1"/>
    <s v="schváleno"/>
    <s v="urgentní! v QI jsou zavedeny položky celý set a interní standardy (DC611, DF344) - zavést kartu pro kalibrátory; objednávky podle aktuální spotřeby, buď celý set, nebo jen jeho část (letos 132tis.,-)"/>
    <s v="Iliadisová Marta, Bc. &lt;Marta.Iliadisova@fnol.cz&gt;"/>
    <x v="0"/>
  </r>
  <r>
    <n v="7851"/>
    <x v="24"/>
    <s v="Stemcell/Scintila"/>
    <s v="izolace PBMC"/>
    <s v="klinické hodnocení s číslem protokolu VB-C-03"/>
    <s v="manuální vrstvení"/>
    <s v="-"/>
    <s v="-"/>
    <n v="4500"/>
    <s v="-"/>
    <x v="6"/>
    <x v="1"/>
    <s v="schváleno"/>
    <s v="Objednává u nás Premier research pro potřeby klinické hodnocení s číslem protokolu VB-C-03, které probíhá na Onkologické klinice; vystavíme jim fakturu"/>
    <s v="Katerina.Poslusna@premier-research.com&gt; ; Onkologicka klinika - Mgr. Strouhal"/>
    <x v="0"/>
  </r>
  <r>
    <n v="7930"/>
    <x v="25"/>
    <s v="Stemcell/Scintila"/>
    <s v="izolace PBMC"/>
    <s v="klinické hodnocení s číslem protokolu VB-C-03"/>
    <s v="manuální vrstvení"/>
    <s v="-"/>
    <s v="-"/>
    <n v="11800"/>
    <s v="-"/>
    <x v="6"/>
    <x v="1"/>
    <s v="schváleno"/>
    <m/>
    <s v="Katerina.Poslusna@premier-research.com&gt; "/>
    <x v="0"/>
  </r>
  <r>
    <n v="37350"/>
    <x v="26"/>
    <s v="Stemcell/Scintila"/>
    <s v="izolace PBMC"/>
    <s v="klinické hodnocení s číslem protokolu VB-C-03"/>
    <s v="manuální vrstvení"/>
    <s v="-"/>
    <s v="-"/>
    <n v="2150"/>
    <s v="-"/>
    <x v="6"/>
    <x v="1"/>
    <s v="schváleno"/>
    <m/>
    <s v="Katerina.Poslusna@premier-research.com&gt; "/>
    <x v="0"/>
  </r>
  <r>
    <n v="67228"/>
    <x v="27"/>
    <s v="BioRad"/>
    <s v="testování citlivosti"/>
    <s v="MIKRO"/>
    <s v="testování citlivosti"/>
    <s v="ne"/>
    <m/>
    <n v="884"/>
    <n v="884"/>
    <x v="2"/>
    <x v="1"/>
    <s v="schváleno"/>
    <s v="náhrada za disk ceftazidim/kyselina klavulanová, který Bio-Rad přestal vyrábět; cca 3 balení/rok (3 tis./rok)"/>
    <s v="Směšná Yvona, MUDr., Ph.D. &lt;Yvona.Smesna@fnol.cz&gt;"/>
    <x v="0"/>
  </r>
  <r>
    <n v="67238"/>
    <x v="28"/>
    <s v="BioRad"/>
    <s v="testování citlivosti"/>
    <s v="MIKRO"/>
    <s v="testování citlivosti"/>
    <s v="ne"/>
    <m/>
    <n v="884"/>
    <n v="884"/>
    <x v="2"/>
    <x v="1"/>
    <s v="schváleno"/>
    <m/>
    <s v="Směšná Yvona, MUDr., Ph.D. &lt;Yvona.Smesna@fnol.cz&gt;"/>
    <x v="0"/>
  </r>
  <r>
    <s v="Z2390MT"/>
    <x v="29"/>
    <s v="Zeta Corporation/Pragostem"/>
    <s v="primární protilátka; CD123 -marker pro dg. blastické plasmocytoidní dendritické neoplazie, pro systémovou mastocytózu, hairy cell leukémii, akutní myeloidní leukémii. Zavádí se v rámci komplexního onkologického centra a lymfomové skupiny ČR."/>
    <s v="PATOL    3741"/>
    <s v="nepřímá imunohistochemie"/>
    <s v="Benchmark Ultra Stainer (=IHC a ISH automat) "/>
    <s v=" C0031619, C0031620, C0031621"/>
    <n v="3426"/>
    <n v="3426"/>
    <x v="2"/>
    <x v="1"/>
    <s v="schváleno"/>
    <m/>
    <s v="Bezděková Michala, Mgr., Ph.D. &lt;Michala.Bezdekova@fnol.cz&gt;"/>
    <x v="0"/>
  </r>
  <r>
    <s v="Z2226MT"/>
    <x v="30"/>
    <s v="Zeta Corporation/Pragostem"/>
    <s v="primární protilátka; CDK4 - marker pro dg. atypického lipomatózního tumoru, dobře diferencovaného liposarkomu, dediferencovaného liposarkomu, low grade osteosarkomu."/>
    <n v="3741"/>
    <s v="nepřímá imunohistochemie"/>
    <s v="Benchmark Ultra Stainer (=IHC a ISH automat) "/>
    <s v=" C0031619, C0031620, C0031621"/>
    <n v="3426"/>
    <n v="3426"/>
    <x v="2"/>
    <x v="1"/>
    <s v="schváleno"/>
    <m/>
    <s v="Bezděková Michala, Mgr., Ph.D. &lt;Michala.Bezdekova@fnol.cz&gt;"/>
    <x v="0"/>
  </r>
  <r>
    <n v="8313415001"/>
    <x v="31"/>
    <s v="Roche"/>
    <s v="primární protilátka; SATB2 – marker pro odlišení metastatického kolorektálního karcinomu od pankreatobiliárního karcinomu či ovariálního karcinomu, plicního karcinomu, ampulárního adenokarcinomu, karcinomu plic. "/>
    <n v="3741"/>
    <s v="nepřímá imunohistochemie"/>
    <s v="Benchmark Ultra Stainer (=IHC a ISH automat) "/>
    <s v=" C0031619, C0031620, C0031621"/>
    <n v="5900"/>
    <n v="5900"/>
    <x v="2"/>
    <x v="1"/>
    <s v="schváleno"/>
    <m/>
    <s v="Bezděková Michala, Mgr., Ph.D. &lt;Michala.Bezdekova@fnol.cz&gt;"/>
    <x v="0"/>
  </r>
  <r>
    <n v="5479304001"/>
    <x v="32"/>
    <s v="Roche"/>
    <s v="primární protilátka"/>
    <n v="3741"/>
    <s v="nepřímá imunohistochemie"/>
    <s v="Benchmark Ultra Stainer (=IHC a ISH automat) "/>
    <s v=" C0031619, C0031620, C0031621"/>
    <n v="3672"/>
    <n v="3672"/>
    <x v="2"/>
    <x v="1"/>
    <s v="schváleno"/>
    <s v="jedná se o náhradu stávající protilátky"/>
    <s v="Bezděková Michala, Mgr., Ph.D. &lt;Michala.Bezdekova@fnol.cz&gt;"/>
    <x v="0"/>
  </r>
  <r>
    <n v="2463680"/>
    <x v="33"/>
    <s v="SONY/ITA Inertact sro"/>
    <s v="průtoková cytometrie"/>
    <s v="grant 85-86"/>
    <s v="průtoková cytometrie"/>
    <s v="Mindray"/>
    <s v="FNOL C0027641-000 "/>
    <n v="11887"/>
    <n v="11887"/>
    <x v="1"/>
    <x v="0"/>
    <s v="schváleno"/>
    <m/>
    <s v="Raskova Kafkova Leona &lt;leona.raskova@upol.cz&gt;"/>
    <x v="0"/>
  </r>
  <r>
    <n v="2446540"/>
    <x v="34"/>
    <s v="SONY/ITA Inertact sro"/>
    <s v="průtoková cytometrie"/>
    <s v="grant 85-86"/>
    <s v="průtoková cytometrie"/>
    <s v="Mindray"/>
    <s v="FNOL C0027641-000 "/>
    <n v="9610"/>
    <n v="9610"/>
    <x v="1"/>
    <x v="0"/>
    <s v="schváleno"/>
    <m/>
    <s v="Raskova Kafkova Leona &lt;leona.raskova@upol.cz&gt;"/>
    <x v="0"/>
  </r>
  <r>
    <n v="2325030"/>
    <x v="35"/>
    <s v="SONY/ITA Inertact sro"/>
    <s v="průtoková cytometrie"/>
    <s v="grant 85-86"/>
    <s v="průtoková cytometrie"/>
    <s v="Mindray"/>
    <s v="FNOL C0027641-000 "/>
    <n v="8455"/>
    <n v="8455"/>
    <x v="1"/>
    <x v="0"/>
    <s v="schváleno"/>
    <m/>
    <s v="Raskova Kafkova Leona &lt;leona.raskova@upol.cz&gt;"/>
    <x v="0"/>
  </r>
  <r>
    <s v="P8811-100MG"/>
    <x v="36"/>
    <s v="Sigma-Aldrich"/>
    <s v="Cross match dárce a příjemce průtokovou cytometrií pro účely transplantačního programu ledvin TC Olomouc"/>
    <s v="4141 IMUNO"/>
    <s v="FCXM - zatím ve vývoji"/>
    <s v="Průtokový cytometr Mindray BriCyte E6"/>
    <s v="C 0027641-000"/>
    <s v="1620,-"/>
    <s v="3240,-"/>
    <x v="2"/>
    <x v="1"/>
    <s v="schváleno"/>
    <m/>
    <s v="Šidová Veronika, Mgr. &lt;Veronika.Sidova@fnol.cz&gt;"/>
    <x v="0"/>
  </r>
  <r>
    <s v="CYT-MM_x0002_MRD8"/>
    <x v="37"/>
    <s v="Cytognos/BD Czechia"/>
    <s v="Diagnostika a sledování MRD u mnohočetného  myelomu"/>
    <s v="HOK laboratoř 3241"/>
    <s v="průtoková cytometrie"/>
    <s v="Omnicyte, BD FACS Canto II"/>
    <s v="I025230-000 (2013), I0031888-000 (2023)"/>
    <n v="45358"/>
    <n v="45358"/>
    <x v="7"/>
    <x v="0"/>
    <s v="schválen 1ks"/>
    <s v=" plán 10ks/rok (453 580,-) připravit VZ na vyšetření MM"/>
    <s v="Novák Martin, RNDr., Ph.D. &lt;Martin.Novak@fnol.cz&gt;"/>
    <x v="0"/>
  </r>
  <r>
    <s v="D-019"/>
    <x v="38"/>
    <s v="Sigma Aldrich"/>
    <s v="referenční standard-toxikologické vyšetření"/>
    <n v="3841"/>
    <s v="92137, 92185, 92187, 92189, 92191, 92178*"/>
    <s v="není"/>
    <s v="není"/>
    <n v="952.5"/>
    <n v="952.5"/>
    <x v="2"/>
    <x v="1"/>
    <s v="schváleno"/>
    <s v="* nejde o nově zaváděnou metodu, průkaz a stanovení návykových látek je jedním z běžně prováděných toxikologických vyšetření (pro klinická i forenzní vyšetření)."/>
    <s v="Iliadisová Marta, Bc. &lt;Marta.Iliadisova@fnol.cz&gt;"/>
    <x v="0"/>
  </r>
  <r>
    <s v="008Q482_x0009_"/>
    <x v="39"/>
    <s v="Ultimed/JK Trading s.r.o."/>
    <s v="imunovyšetření na CANN"/>
    <n v="3841"/>
    <s v="92135, 92133"/>
    <s v="není"/>
    <s v="není"/>
    <s v="cena 28 Kč/1 test; aktuálně 20ks=560,-"/>
    <s v="roční objem objednávky cca 100 ks testů=2800,-"/>
    <x v="2"/>
    <x v="1"/>
    <s v="schváleno"/>
    <s v="* nejde o nově zaváděnou metodu, imunochemický průkaz návykových látek, Kazetový test Marihuana-THC potřebujeme při vyšetření na HHC v moči. "/>
    <s v="Iliadisová Marta, Bc. &lt;Marta.Iliadisova@fnol.cz&gt;"/>
    <x v="0"/>
  </r>
  <r>
    <s v="Z2659RT"/>
    <x v="40"/>
    <s v="Zeta Corporation/Pragostem"/>
    <s v="primární protilátka - Senzitivní a specifický marker benigních nebo maligních hepatocytů; pomáhá rozlišit hepatocelulární karcinom od metastatického karcinomu"/>
    <s v="PATOL 3741"/>
    <s v="nepřímá imunohistochemie"/>
    <s v="Benchmark Ultra Stainer (=IHC a ISH automat) "/>
    <s v=" C0031619, C0031620, C0031621"/>
    <n v="4198"/>
    <n v="4198"/>
    <x v="2"/>
    <x v="1"/>
    <s v="schváleno"/>
    <m/>
    <s v="Bezděková Michala, Mgr., Ph.D. &lt;Michala.Bezdekova@fnol.cz&gt;"/>
    <x v="0"/>
  </r>
  <r>
    <s v=" 09592237001"/>
    <x v="41"/>
    <s v="Roche"/>
    <s v="primární protilátka - Prognostický faktor metastatického rizika uveálního melamomu či některých karcinomů"/>
    <s v="PATOL 3741"/>
    <s v="nepřímá imunohistochemie"/>
    <s v="Benchmark Ultra Stainer (=IHC a ISH automat) "/>
    <s v=" C0031619, C0031620, C0031621"/>
    <n v="6200"/>
    <n v="6200"/>
    <x v="2"/>
    <x v="1"/>
    <s v="schváleno"/>
    <s v="Protilátka je pref. exprimována v maligním melanomu – kožní melanom, okulární melanom a ve většině synoviálních sarkomů a myxoidním liposarkomu; obvykle negativní v névech a jiných benigních neoplaziích"/>
    <s v="Bezděková Michala, Mgr., Ph.D. &lt;Michala.Bezdekova@fnol.cz&gt;"/>
    <x v="0"/>
  </r>
  <r>
    <n v="5267633001"/>
    <x v="42"/>
    <s v="Roche"/>
    <s v="primární protilátka"/>
    <s v="PATOL 3741"/>
    <s v="nepřímá imunohistochemie"/>
    <s v="Benchmark Ultra Stainer (=IHC a ISH automat) "/>
    <s v=" C0031619, C0031620, C0031621"/>
    <n v="2916"/>
    <n v="5832"/>
    <x v="2"/>
    <x v="1"/>
    <s v="schváleno"/>
    <s v="jedná se o náhradu stávající k.č. IR51261-2 (DC403), kterou Altium přestalo od listopadu dodávat "/>
    <s v="Bezděková Michala, Mgr., Ph.D. &lt;Michala.Bezdekova@fnol.cz&gt;"/>
    <x v="0"/>
  </r>
  <r>
    <n v="5451023"/>
    <x v="43"/>
    <s v="Immucor/APR"/>
    <s v="detekce senzibilizujících protilátek"/>
    <n v="3541"/>
    <s v="typování některých antigenů, došetření Dw/v, kompletní imunohematologické vyšetření"/>
    <s v="není (manuální vyšetření)"/>
    <s v="není"/>
    <n v="4100"/>
    <n v="4100"/>
    <x v="2"/>
    <x v="1"/>
    <s v="schváleno"/>
    <s v="ukončení distribuce: BIOSCOT Anti-lidský globulin polyspecifický (dodávala f. Dynex), kat.číslo TS – 10U"/>
    <s v="Šianská Jarmila, Mgr. &lt;Jarmila.Sianska@fnol.cz&gt;"/>
    <x v="0"/>
  </r>
  <r>
    <s v="CT-PAC112-10-OG"/>
    <x v="44"/>
    <s v="CytoTest/Intimex"/>
    <s v="Detekce přestaveb genu MN1 u gliálních nádorů pomocí FISH"/>
    <s v="LEM  4442"/>
    <s v="fluorescenční in situ hybridizace"/>
    <s v="ano - fluorescenční mikroskop"/>
    <s v="I023659-000"/>
    <n v="14762"/>
    <n v="14762"/>
    <x v="2"/>
    <x v="1"/>
    <s v="schváleno"/>
    <s v="nové vyšetření, odhadem u max 30 vyšetření u CDK4/CCP12 a max 20 vyšetření u MN1. Měly by nám stačit 2 ks sondy CDK4 a 1 ks sondy MN1 ročně"/>
    <s v="Koudelakova Vladimira &lt;vladimira.koudelakova@upol.cz&gt;"/>
    <x v="0"/>
  </r>
  <r>
    <s v="CT-PAC048-10-OG"/>
    <x v="45"/>
    <s v="CytoTest/Intimex"/>
    <s v="Detekce počtu kopií genu CDK4 u sarkomů pomocí FISH"/>
    <s v="LEM  4442"/>
    <s v="fluorescenční in situ hybridizace"/>
    <s v="ano - fluorescenční mikroskop"/>
    <s v="I023659-000"/>
    <n v="14762"/>
    <n v="29524"/>
    <x v="2"/>
    <x v="1"/>
    <s v="schváleno"/>
    <m/>
    <s v="Koudelakova Vladimira &lt;vladimira.koudelakova@upol.cz&gt;"/>
    <x v="0"/>
  </r>
  <r>
    <n v="68888"/>
    <x v="46"/>
    <s v="Bio-Rad"/>
    <s v="testování citlivosti - DK testování kmenů u vybraných dětí"/>
    <s v="MIKRO"/>
    <s v="testování citlivosti"/>
    <s v="ne"/>
    <m/>
    <n v="884"/>
    <n v="4420"/>
    <x v="2"/>
    <x v="1"/>
    <s v="schváleno"/>
    <s v="požadavek Dětské kliniky k testování kmenů u vybraných dětí (odhad frekvence 5/rok)"/>
    <s v="Směšná Yvona, MUDr., Ph.D. &lt;Yvona.Smesna@fnol.cz&gt;"/>
    <x v="0"/>
  </r>
  <r>
    <s v="TR 2218   "/>
    <x v="47"/>
    <s v="Bio Vendor"/>
    <s v="oveření patog.kmene E. coli O157"/>
    <s v="MIKRO"/>
    <s v="ověření patogenního kmene"/>
    <s v="ne"/>
    <m/>
    <n v="993"/>
    <n v="993"/>
    <x v="2"/>
    <x v="1"/>
    <s v="schváleno"/>
    <s v="Aglutinační sérum k průkazu patogenních kmenů E. coli O157 – zde jde o změnu dodavatele, ten stávající již nedodává. Frekvence objednání cca 1/rok"/>
    <s v="Směšná Yvona, MUDr., Ph.D. &lt;Yvona.Smesna@fnol.cz&gt;"/>
    <x v="0"/>
  </r>
  <r>
    <s v="OL-EIA-ETARX_21861239"/>
    <x v="48"/>
    <s v="Biomedica"/>
    <s v="Stanovení anti-ETAR non-HLA protilátek, které výzkumy ukazují jako klinicky zásadní. Vyšetření je plánováno u imunologicky složitých pacientů před/po transplantaci ledvin TC Olomouc za účelem doplnění protilátkového nálezu."/>
    <s v="4141 IMUNO"/>
    <s v="Stanovení anti-ETAR protilátek bude součásní panelu non-HLA protilátek, který je zatím ve vývoji; manuální ELISA"/>
    <s v="Reader mikrodestiček Biotek EL800"/>
    <s v="I023049-000 (rok 2006)"/>
    <n v="47495"/>
    <n v="94990"/>
    <x v="2"/>
    <x v="1"/>
    <s v="schváleno"/>
    <s v="(s kódem cenové nabídky PT230908OL); do konce 2023 - 47495,-; pro rok 2024 očekávaný náklad 94990,- 2 balení; doc. Krejčí; 40 testů v balení - cca 1200,-/test; prokázán vliv na humorální rejekci štěpu a na délce doby přežití. Vyšetření může doplnit současnou diagnostiku, zj. u imunologicky komplikovaných pacientů."/>
    <s v="Šidová Veronika, Mgr. &lt;Veronika.Sidova@fnol.cz&gt;"/>
    <x v="0"/>
  </r>
  <r>
    <s v="FP-335 "/>
    <x v="49"/>
    <s v="FastProbe/Pentagene"/>
    <s v="fluorescenční in situ hybridizace"/>
    <s v="LEM 4442"/>
    <s v="Detekce přestavby v chromozomální oblasti 11q22 u ependymomů pomocí FISH"/>
    <s v="ano - fluorescenční mikroskop"/>
    <s v="I023659-000"/>
    <n v="11230"/>
    <n v="11230"/>
    <x v="2"/>
    <x v="1"/>
    <s v="schváleno"/>
    <s v="nové vyšetření, které se bude vykazovat na pojišťovnu a indikuje ho Ústav patologie."/>
    <s v="Koudelakova Vladimira &lt;vladimira.koudelakova@upol.cz&gt;"/>
    <x v="0"/>
  </r>
  <r>
    <s v="FP-082"/>
    <x v="50"/>
    <s v="FastProbe/Pentagene"/>
    <s v="fluorescenční in situ hybridizace"/>
    <s v="LEM 4443"/>
    <s v="Detekce přestavby v chromozomální oblasti 11q21 u epidermoidních karcinomů pomocí FISH"/>
    <s v="ano - fluorescenční mikroskop"/>
    <s v="I023659-000"/>
    <n v="11230"/>
    <n v="11230"/>
    <x v="2"/>
    <x v="1"/>
    <s v="schváleno"/>
    <s v="nové vyšetření, které se bude vykazovat na pojišťovnu a indikuje ho Ústav patologie."/>
    <s v="Koudelakova Vladimira &lt;vladimira.koudelakova@upol.cz&gt;"/>
    <x v="0"/>
  </r>
  <r>
    <s v="TRC-P479952-1MG"/>
    <x v="51"/>
    <s v="Chromservis"/>
    <s v="interní standard ke stanovení piperacillinu - zavedení nové metody antibiotika"/>
    <s v="laboratoř DMP 3342"/>
    <s v="Antibiotika (bude zavedena)"/>
    <s v="chromatograf kapalinový a spektrometr hmotnostní tandemový"/>
    <s v="I023854-000 s I023855-000 (2009), jako záložní I025827 s I025828 (2014)"/>
    <n v="10679"/>
    <s v="v tomto roce jednorázový nákup"/>
    <x v="2"/>
    <x v="1"/>
    <s v="schváleno"/>
    <s v="balení a doprava 310 Kč; monitorování léčby; uvedená antibiotika v nabídce OKB-linka nejsou"/>
    <s v="hana.janeckova@fnol.cz; 3234"/>
    <x v="1"/>
  </r>
  <r>
    <s v="TRC-A634302-1MG"/>
    <x v="52"/>
    <s v="Chromservis"/>
    <s v="interní standard ke stanovení ampicillinu - zavedení nové metody antibiotika"/>
    <s v="laboratoř DMP 3343"/>
    <s v="Antibiotika (bude zavedena)"/>
    <s v="chromatograf kapalinový a spektrometr hmotnostní tandemový"/>
    <s v="I023854-000 s I023855-000, jako záložní I025827 s I025828"/>
    <n v="11087"/>
    <s v="v tomto roce jednorázový nákup"/>
    <x v="2"/>
    <x v="1"/>
    <s v="schváleno"/>
    <s v="monitorování léčby: Kardiologie  a kardiochirurgie-infekční endokarditidy; Plícní klinika-pacienti s rezist.kmeny-klebsiella,pseudomonas aerug,pacienti s cystickou fibrózou;KARIM-septičtí pacienti;Dětstá klinika"/>
    <s v="hana.janeckova@fnol.cz"/>
    <x v="1"/>
  </r>
  <r>
    <s v="TRC-C244102-1MG"/>
    <x v="53"/>
    <s v="Chromservis"/>
    <s v="interní standard ke stanovení ceftazidimu- zavedení nové metody antibiotika"/>
    <s v="laboratoř DMP 3344"/>
    <s v="Antibiotika (bude zavedena)"/>
    <s v="chromatograf kapalinový a spektrometr hmotnostní tandemový"/>
    <s v="I023854-000 s I023855-000, jako záložní I025827 s I025828"/>
    <n v="14092"/>
    <s v="v tomto roce jednorázový nákup"/>
    <x v="2"/>
    <x v="1"/>
    <s v="schváleno"/>
    <s v="monitorování léčby: "/>
    <s v="hana.janeckova@fnol.cz"/>
    <x v="1"/>
  </r>
  <r>
    <s v="TRC-O758502-1MG"/>
    <x v="54"/>
    <s v="Chromservis"/>
    <s v="interní standard ke stanovení oxacillinu - zavedení nové metody antibiotika"/>
    <s v="laboratoř DMP 3345"/>
    <s v="Antibiotika (bude zavedena)"/>
    <s v="chromatograf kapalinový a spektrometr hmotnostní tandemový"/>
    <s v="I023854-000 s I023855-000, jako záložní I025827 s I025828"/>
    <n v="11925"/>
    <s v="v tomto roce jednorázový nákup"/>
    <x v="2"/>
    <x v="1"/>
    <s v="schváleno"/>
    <s v="monitorování léčby: "/>
    <s v="hana.janeckova@fnol.cz"/>
    <x v="1"/>
  </r>
  <r>
    <s v="15755100/C"/>
    <x v="55"/>
    <s v="Chromservis"/>
    <s v="standard ke stanovení oxacillinu - zavedení nové metody antibiotika"/>
    <s v="laboratoř DMP 3346"/>
    <s v="Antibiotika (bude zavedena)"/>
    <s v="chromatograf kapalinový a spektrometr hmotnostní tandemový"/>
    <s v="I023854-000 s I023855-000, jako záložní I025827 s I025828"/>
    <n v="1671"/>
    <s v="v tomto roce jednorázový nákup"/>
    <x v="2"/>
    <x v="1"/>
    <s v="schváleno"/>
    <s v="monitorování léčby: "/>
    <s v="hana.janeckova@fnol.cz"/>
    <x v="1"/>
  </r>
  <r>
    <n v="5278511001"/>
    <x v="56"/>
    <s v="Roche"/>
    <s v="kit (pro vyšetření EBER, 200 testů)"/>
    <s v="PATOL  3741"/>
    <s v="in situ hybridizace"/>
    <s v="Benchmark Ultra Stainer (=IHC a ISH automat) "/>
    <s v=" C0031619, C0031620, C0031621"/>
    <n v="21600"/>
    <n v="21600"/>
    <x v="2"/>
    <x v="1"/>
    <s v="schváleno"/>
    <s v="1ks; vyšetření EBV infekce in situ hybridizací v parafinových řezech (EBER), dosud jsme používali kit a sondu od Dako. Sonda se přestala vyrábět (Y520001-2) a proto po dobrání budeme přecházet z ručního barvení na automat. Reagencie vystačí na cca rok, 50 -60 vyšetření ročně."/>
    <s v="Bezděková Michala, Mgr., Ph.D. &lt;Michala.Bezdekova@fnol.cz&gt;"/>
    <x v="1"/>
  </r>
  <r>
    <n v="5278660001"/>
    <x v="57"/>
    <s v="Roche"/>
    <s v="sonda (pro vyšetření EBER, 50 testů)"/>
    <s v="PATOL  3741"/>
    <s v="in situ hybridizace"/>
    <s v="Benchmark Ultra Stainer (=IHC a ISH automat) "/>
    <s v=" C0031619, C0031620, C0031621"/>
    <n v="24840"/>
    <n v="24840"/>
    <x v="2"/>
    <x v="1"/>
    <s v="schváleno"/>
    <s v="1ks"/>
    <s v="Bezděková Michala, Mgr., Ph.D. &lt;Michala.Bezdekova@fnol.cz&gt;"/>
    <x v="1"/>
  </r>
  <r>
    <n v="5272017001"/>
    <x v="58"/>
    <s v="Roche"/>
    <s v="dobarvení (pro vyšetření EBER, 100 testů)"/>
    <s v="PATOL  3741"/>
    <s v="in situ hybridizace"/>
    <s v="Benchmark Ultra Stainer (=IHC a ISH automat) "/>
    <s v=" C0031619, C0031620, C0031621"/>
    <n v="1933"/>
    <n v="1933"/>
    <x v="2"/>
    <x v="1"/>
    <s v="schváleno"/>
    <s v="1ks"/>
    <s v="Bezděková Michala, Mgr., Ph.D. &lt;Michala.Bezdekova@fnol.cz&gt;"/>
    <x v="1"/>
  </r>
  <r>
    <s v="DAP 92145"/>
    <x v="59"/>
    <s v="Bio Vendor"/>
    <s v="testování citlivosti vybraných kmenů bakterií"/>
    <s v="MIKRO"/>
    <s v="testování citlivosti"/>
    <s v="ne"/>
    <m/>
    <n v="2700"/>
    <n v="13500"/>
    <x v="2"/>
    <x v="1"/>
    <s v="schváleno"/>
    <s v="nové ATB; testování vybraných rezistentních kmenů g+ bakterií k možné rozšířené ATB terapii;Daptomycin nyní dostupné na trhu s příznivou farmakokinetikou -pacienti s vybranými diagnózam (ortopedie..)"/>
    <s v="Směšná Yvona, MUDr., Ph.D. &lt;Yvona.Smesna@fnol.cz&gt;"/>
    <x v="1"/>
  </r>
  <r>
    <s v="FP-279"/>
    <x v="60"/>
    <s v="FastProbe/Pentagene"/>
    <s v="Detekce přestavby v chromozomální oblasti 11q13 u ependymomů pomocí FISH"/>
    <s v="PATOL referenční diagnostika 3742"/>
    <s v="FISH fluorescenční in situ hybridizace"/>
    <s v="ano - fluorescenční mikroskop"/>
    <s v="I023659-000"/>
    <n v="11230"/>
    <n v="11230"/>
    <x v="2"/>
    <x v="1"/>
    <s v="schváleno"/>
    <s v="zavedení nového vyšetření u ependymomů; raritní vyšetření 20/rok, jedno balení/rok"/>
    <s v="Koudelakova Vladimira &lt;vladimira.koudelakova@upol.cz&gt;"/>
    <x v="1"/>
  </r>
  <r>
    <s v="243204N-25PA "/>
    <x v="61"/>
    <s v="BIOVENDOR"/>
    <s v="rozlišení COVID/ Chřipka pro ambulanci praktického lékaře"/>
    <n v="6322"/>
    <s v="POCT imunochromatografický test pozitivní/negativní výsledek (barevný proužek)"/>
    <s v="není"/>
    <s v="není"/>
    <n v="890"/>
    <n v="890"/>
    <x v="2"/>
    <x v="1"/>
    <s v="neschváleno vysoutěž.ag test covid"/>
    <s v="nový test k rozlišení covidu od chřipky, pro praktického lékaře; předpoklad 1x25ks bude stačit, ale závisí na epidemiologické situaci"/>
    <s v="Matal"/>
    <x v="1"/>
  </r>
  <r>
    <s v="D-5046-100-OG"/>
    <x v="62"/>
    <s v="Metasystems/Alogo"/>
    <s v="FISH - pacienti s CLL, s MCL"/>
    <n v="3245"/>
    <s v="FISH"/>
    <s v="fluorescenční mikroskop"/>
    <s v="I017580-000"/>
    <n v="11710"/>
    <n v="11710"/>
    <x v="2"/>
    <x v="1"/>
    <s v="schváleno"/>
    <s v="doposud vždy jako součást kitu ještě s druhou sondou; v laboratoři došlo k přebytku jedné sondy; XL CLL Probe kit (D-5044-100-TC, dod. Alogo, cena 20570,- Kč, složený z XL DLEU/LAMP/12cen a XL ATM/TP53 ); Obě sondy lze koupit i samostatně. Předpokl. 1 sonda/rok"/>
    <s v="Urbánková Helena, Mgr., Ph.D. &lt;Helena.Urbankova@fnol.cz&gt;"/>
    <x v="1"/>
  </r>
  <r>
    <n v="5552729001"/>
    <x v="63"/>
    <s v="Roche"/>
    <s v="primární protilátka - diagnostika lymfomů, přítomnost PAX5 v nádorových buňkách poskytuje cenné informace o B buněčné linii nádorových buněk"/>
    <s v="PATOL  3741"/>
    <s v="nepřímá imunohistochemie"/>
    <s v="Benchmark Ultra Stainer (=IHC a ISH automat) "/>
    <s v=" C0031619, C0031620, C0031621"/>
    <n v="6048"/>
    <n v="36288"/>
    <x v="2"/>
    <x v="1"/>
    <s v="schváleno"/>
    <s v="žádáme urgentně o nový kód pro protilátku PAX5, vázne dodání od Barie, proto budeme přecházet na protilátku z dispenzoru do Ventan od Roche; diagnostikae lymfomů, přítomnost PAX5 v nádorových buňkách poskytuje cenné informace o B buněčné linii nádorových buněk a může pomoci při rozhodování o diagnóze a léčbě;  300pacientů/rok/6ks"/>
    <s v="Bezděková Michala, Mgr., Ph.D. &lt;Michala.Bezdekova@fnol.cz&gt;"/>
    <x v="1"/>
  </r>
  <r>
    <n v="345788"/>
    <x v="64"/>
    <s v="Becton Dickinson Czechia, s.r.o."/>
    <s v="stanovení density B-lymfocytárních znaků, které slouží jako cíl pro biologickou léčbu"/>
    <s v="HOK laboratoř 3241"/>
    <s v="Průtoková cytometrie"/>
    <s v="Omnicyte, BD FACS Canto II"/>
    <s v="I025230-000 (2013), I0031888-000 (2023)"/>
    <n v="6122"/>
    <n v="24488"/>
    <x v="5"/>
    <x v="1"/>
    <s v="schváleno"/>
    <s v="nově s kategorizací CE-IVD, vyšetření slouží jako podklad pro podání, resp. ukončení podávání terapeutických protilátek anti CD20, monitorujeme kvalitativní i kvantitativní zastoupení cílové populace; spotřeba cca 4 bal./rok."/>
    <s v="Novák Martin, RNDr., Ph.D. &lt;Martin.Novak@fnol.cz&gt;"/>
    <x v="1"/>
  </r>
  <r>
    <s v="ED7736"/>
    <x v="65"/>
    <s v="EXBIO Praha"/>
    <s v="detekce šesti základních subpopulací B- a T-lymfocytů a NK buněk, s certifikací CE-IVD"/>
    <s v="HOK laboratoř 3241"/>
    <s v="Průtoková cytometrie"/>
    <s v="Omnicyte, BD FACS Canto II"/>
    <s v="I025230-000 (2013), I0031888-000 (2023)"/>
    <n v="23625"/>
    <n v="47250"/>
    <x v="5"/>
    <x v="1"/>
    <s v="schváleno"/>
    <s v="nově v podobě  lyofilizovaných protilátek přímo ve zkumavce, omezuje možnost preanalytické chyby; výrazně citlivější než v současné době námi používaný test; plánujeme jej používat pouze v případech, kde potřeba vyšší sensitivity vyvažuje vyšší cenu (analýza mozkomíšního moku, externí hodnocení kvality). Pro rutinní testování periferní krve plánujeme ponechat si současný test; spotřeba 2 bal./rok"/>
    <s v="Novák Martin, RNDr., Ph.D. &lt;Martin.Novak@fnol.cz&gt;"/>
    <x v="1"/>
  </r>
  <r>
    <n v="12000142"/>
    <x v="66"/>
    <s v="BIO-RAD"/>
    <s v="QC pro vyšetření ALEX"/>
    <s v="IMUNO 4141"/>
    <s v="ALEX test (VZ-2020-000055)"/>
    <s v="Multi Array Xplorer"/>
    <s v="C0032113-000 (ANALYZÁTOR MAX 45k - VZ-2020-000055)"/>
    <n v="6463"/>
    <n v="12926"/>
    <x v="2"/>
    <x v="1"/>
    <s v="schváleno"/>
    <s v="jedna se QC pro pouziti na tomto pristroji. Kontrola neni soucasti nasmlouvaneho kitu"/>
    <s v="Mišunová Denisa, Mgr. &lt;Denisa.Misunova@fnol.cz&gt;"/>
    <x v="1"/>
  </r>
  <r>
    <s v="sc-238927A"/>
    <x v="67"/>
    <s v="SpinChem"/>
    <s v="DMP metoda screening mukolipidoz"/>
    <s v="lab DMP  3342"/>
    <s v="392 - Screening mukolipidoz"/>
    <s v="Spektrofotometr Evolution 201"/>
    <s v="I024832-000 (2012)"/>
    <n v="9400"/>
    <n v="18800"/>
    <x v="2"/>
    <x v="1"/>
    <s v="schváleno"/>
    <s v="2g/rok"/>
    <s v="Bekárek Vojtěch, Ing. &lt;Vojtech.Bekarek@fnol.cz&gt;"/>
    <x v="1"/>
  </r>
  <r>
    <s v="S7757-1KG"/>
    <x v="68"/>
    <s v="Merck"/>
    <s v="chemikálie potřebné k přípravě pufrů; onko vyšetření FISH"/>
    <s v="LEM 4443"/>
    <s v="FISH"/>
    <s v="ne"/>
    <s v="ne"/>
    <n v="4176"/>
    <n v="4176"/>
    <x v="2"/>
    <x v="1"/>
    <s v="schváleno"/>
    <s v="chemikálie potřebné k přípravě pufrů; 1kg/rok"/>
    <s v="vladimira.koudelakova@fnol.cz"/>
    <x v="1"/>
  </r>
  <r>
    <s v="13-4013-85"/>
    <x v="69"/>
    <s v="Invitrogen / Thermofisher"/>
    <s v="grant 8586"/>
    <s v="imunologie"/>
    <s v="mikroskopie"/>
    <s v="mikroskop"/>
    <m/>
    <n v="3750"/>
    <n v="3750"/>
    <x v="1"/>
    <x v="1"/>
    <s v="schváleno"/>
    <s v="sek.protilátka"/>
    <s v="Raskova Kafkova Leona &lt;leona.raskova@upol.cz&gt;"/>
    <x v="1"/>
  </r>
  <r>
    <n v="31800"/>
    <x v="70"/>
    <s v="Invitrogen / Thermofisher"/>
    <s v="grant 8586"/>
    <s v="imunologie"/>
    <s v="mikroskopie"/>
    <s v="mikroskop"/>
    <m/>
    <n v="5380"/>
    <n v="5380"/>
    <x v="1"/>
    <x v="1"/>
    <s v="schváleno"/>
    <s v="sek.protilátka"/>
    <s v="Raskova Kafkova Leona &lt;leona.raskova@upol.cz&gt;"/>
    <x v="1"/>
  </r>
  <r>
    <s v="65-0865-14"/>
    <x v="71"/>
    <s v="Invitrogen/Thermofisher"/>
    <s v="grant 8586"/>
    <s v="imunologie"/>
    <s v="mikroskopie"/>
    <s v="mikroskop"/>
    <m/>
    <n v="4581"/>
    <n v="4581"/>
    <x v="1"/>
    <x v="1"/>
    <s v="schváleno"/>
    <s v="test viability buněk; 1ks/rok"/>
    <s v="Raskova Kafkova Leona &lt;leona.raskova@upol.cz&gt;"/>
    <x v="1"/>
  </r>
  <r>
    <n v="562618"/>
    <x v="72"/>
    <s v="BD Biosciences"/>
    <s v="výzkumný grant - průtoková cytometrie"/>
    <s v="ústav imunologie"/>
    <s v="průtoková cytometrie"/>
    <s v="Mindray"/>
    <s v="FNOL C0027641-000 "/>
    <s v="6 076 CZK"/>
    <s v="12 172 CZK"/>
    <x v="8"/>
    <x v="0"/>
    <s v="schváleno"/>
    <s v="výzkumný grant"/>
    <s v="Zachova Katerina &lt;katerina.zachova@upol.cz&gt;"/>
    <x v="1"/>
  </r>
  <r>
    <n v="561305"/>
    <x v="73"/>
    <s v="BD Biosciences"/>
    <s v="výzkumný grant - průtoková cytometrie"/>
    <s v="ústav imunologie"/>
    <s v="průtoková cytometrie"/>
    <s v="Mindray"/>
    <s v="FNOL C0027641-000 "/>
    <s v="5 521 CZK"/>
    <s v="11 042 CZK"/>
    <x v="8"/>
    <x v="0"/>
    <s v="schváleno"/>
    <s v="výzkumný grant"/>
    <s v="Zachova Katerina &lt;katerina.zachova@upol.cz&gt;"/>
    <x v="1"/>
  </r>
  <r>
    <n v="555339"/>
    <x v="74"/>
    <s v="BD Biosciences"/>
    <s v="výzkumný grant - průtoková cytometrie"/>
    <s v="ústav imunologie"/>
    <s v="průtoková cytometrie"/>
    <s v="Mindray"/>
    <s v="FNOL C0027641-000 "/>
    <s v="2 195 CZK"/>
    <s v="2 195 CZK"/>
    <x v="8"/>
    <x v="0"/>
    <s v="schváleno"/>
    <s v="výzkumný grant"/>
    <s v="Zachova Katerina &lt;katerina.zachova@upol.cz&gt;"/>
    <x v="1"/>
  </r>
  <r>
    <s v="D.04-380Q"/>
    <x v="75"/>
    <s v="P-LAB/Lonza"/>
    <s v="médium - aktivace NK buněk"/>
    <s v="Ústav imunologie"/>
    <s v="aktivace NK buněk"/>
    <s v="ne"/>
    <s v="ne"/>
    <n v="5934"/>
    <n v="5934"/>
    <x v="2"/>
    <x v="1"/>
    <s v="schváleno"/>
    <s v="médium pro kliniku; 1ks/rok"/>
    <s v="Raskova Kafkova Leona &lt;leona.raskova@upol.cz&gt;"/>
    <x v="1"/>
  </r>
  <r>
    <s v="A11001 "/>
    <x v="76"/>
    <s v="Invitrogene/ Thermo Fisher"/>
    <s v="výzkumný grant"/>
    <s v="Ústav imunologie"/>
    <s v="průtoková cytometrie"/>
    <s v="Mindray"/>
    <s v="FNOL C0027641-000 "/>
    <n v="7590"/>
    <n v="7590"/>
    <x v="1"/>
    <x v="1"/>
    <s v="schváleno"/>
    <s v="sek.protilátka;1ks/rok"/>
    <s v="Raskova Kafkova Leona &lt;leona.raskova@upol.cz&gt;"/>
    <x v="1"/>
  </r>
  <r>
    <s v="A21235"/>
    <x v="77"/>
    <s v="Invitrogene/ Thermo Fisher"/>
    <s v="výzkumný grant"/>
    <s v="Ústav imunologie"/>
    <s v="průtoková cytometrie"/>
    <s v="Mindray"/>
    <s v="FNOL C0027641-000 "/>
    <n v="5660"/>
    <n v="5660"/>
    <x v="1"/>
    <x v="1"/>
    <s v="schváleno"/>
    <s v="sek.protilátka;1ks/rok"/>
    <s v="Raskova Kafkova Leona &lt;leona.raskova@upol.cz&gt;"/>
    <x v="1"/>
  </r>
  <r>
    <n v="5269059001"/>
    <x v="78"/>
    <s v="Roche"/>
    <s v="primární protilátka; CD21 je markerem folikulárních dendritických buněk"/>
    <s v="PATOL  3741"/>
    <s v="nepřímá imunohistochemie"/>
    <s v="Benchmark Ultra Stainer (=IHC a ISH automat) "/>
    <s v=" C0031619, C0031620, C0031621"/>
    <n v="3780"/>
    <n v="15120"/>
    <x v="2"/>
    <x v="1"/>
    <s v="schváleno"/>
    <s v="4x;jedná se o náhradu stávajících (DE535, DE722, DH516, DA551) přecházíme na protilátky kompatibilní s barvícími automaty Ventana"/>
    <s v="Bezděková Michala, Mgr., Ph.D. &lt;Michala.Bezdekova@fnol.cz&gt;"/>
    <x v="1"/>
  </r>
  <r>
    <n v="6433359001"/>
    <x v="79"/>
    <s v="Roche"/>
    <s v="primární protilátka; CD56 marker neoplazií odvozených z NK buněk a neoplazií s neuroendokrinní diferenciací"/>
    <s v="PATOL  3742"/>
    <s v="nepřímá imunohistochemie"/>
    <s v="Benchmark Ultra Stainer (=IHC a ISH automat) "/>
    <s v=" C0031619, C0031620, C0031621"/>
    <n v="3552"/>
    <n v="35520"/>
    <x v="2"/>
    <x v="1"/>
    <s v="schváleno"/>
    <s v="10x"/>
    <s v="Bezděková Michala, Mgr., Ph.D. &lt;Michala.Bezdekova@fnol.cz&gt;"/>
    <x v="1"/>
  </r>
  <r>
    <s v="AVI 3279 G"/>
    <x v="80"/>
    <s v="Biocare/BioTech"/>
    <s v="primární protilátka; DBA.44 je marker Hairy Cell Leukemie "/>
    <s v="PATOL  3743"/>
    <s v="nepřímá imunohistochemie"/>
    <s v="Benchmark Ultra Stainer (=IHC a ISH automat) "/>
    <s v=" C0031619, C0031620, C0031621"/>
    <n v="11191"/>
    <n v="11191"/>
    <x v="2"/>
    <x v="1"/>
    <s v="schváleno"/>
    <s v="1x"/>
    <s v="Bezděková Michala, Mgr., Ph.D. &lt;Michala.Bezdekova@fnol.cz&gt;"/>
    <x v="1"/>
  </r>
  <r>
    <s v="AVI 415 G"/>
    <x v="81"/>
    <s v="Biocare/BioTech"/>
    <s v="primární protilátka; c-Myc se barví u kolorektálního karcinomu, invazivního duktálního karcinomu prsu, adenokarcinomu prostaty, Burkittova lymfomu a difuzního large B-cell lymfomu"/>
    <s v="PATOL  3744"/>
    <s v="nepřímá imunohistochemie"/>
    <s v="Benchmark Ultra Stainer (=IHC a ISH automat) "/>
    <s v=" C0031619, C0031620, C0031621"/>
    <n v="9162"/>
    <n v="27486"/>
    <x v="2"/>
    <x v="1"/>
    <s v="schváleno"/>
    <s v="3x"/>
    <s v="Bezděková Michala, Mgr., Ph.D. &lt;Michala.Bezdekova@fnol.cz&gt;"/>
    <x v="1"/>
  </r>
  <r>
    <n v="243502"/>
    <x v="82"/>
    <s v="BIOVENDOR"/>
    <s v="rozlišení COVID/ Chřipka"/>
    <s v="6322 urgent"/>
    <s v="POCT"/>
    <s v="není"/>
    <s v="není"/>
    <n v="1430"/>
    <n v="7150"/>
    <x v="2"/>
    <x v="1"/>
    <s v="schváleno"/>
    <s v="20 testů; 10-20testů za den běhěm vlny nemoci; 5ks balení"/>
    <s v="Fiala Hynek, MUDr., Ph.D. &lt;Hynek.Fiala@fnol.cz&gt;"/>
    <x v="1"/>
  </r>
  <r>
    <s v="R0155S"/>
    <x v="83"/>
    <s v="Biotech"/>
    <s v="stanovení bodové mutace v genu MTHFR"/>
    <s v="HOK  3247"/>
    <s v="PCR a restrikční analýza"/>
    <s v="termocycler + termoblok"/>
    <s v="I0031589-000; C008188-000"/>
    <n v="1500"/>
    <n v="1500"/>
    <x v="2"/>
    <x v="1"/>
    <s v="schváleno"/>
    <s v="nové chemikálie; dvě restrikční endonukleázy, které potřebujeme k detekci mutací v genu MTHFR; prováděno již dříve, teď je vyšetření požadováno lékařem po delší pauze"/>
    <s v="Divoká Martina, RNDr., Ph.D. &lt;Martina.Divoka@fnol.cz&gt;"/>
    <x v="1"/>
  </r>
  <r>
    <s v="R0148S"/>
    <x v="84"/>
    <s v="Biotech"/>
    <s v="stanovení bodové mutace v genu MTHFR"/>
    <s v="HOK  3248"/>
    <s v="PCR a restrikční analýza"/>
    <s v="termocycler + termoblok"/>
    <s v="I0031589-000; C008188-000"/>
    <n v="1500"/>
    <n v="1500"/>
    <x v="2"/>
    <x v="1"/>
    <s v="schváleno"/>
    <m/>
    <s v="Divoká Martina, RNDr., Ph.D. &lt;Martina.Divoka@fnol.cz&gt;"/>
    <x v="1"/>
  </r>
  <r>
    <s v="ab209959"/>
    <x v="85"/>
    <s v="Abcam"/>
    <s v="detekce PD-L1; výzkum grant 8586"/>
    <s v="Ústav imunologie"/>
    <s v="průtoková cytometrie"/>
    <s v="Mindray"/>
    <s v="FNOL C0027641-000 "/>
    <n v="16880"/>
    <n v="16880"/>
    <x v="1"/>
    <x v="1"/>
    <s v="schváleno"/>
    <m/>
    <s v="Raskova Kafkova Leona &lt;leona.raskova@upol.cz&gt;"/>
    <x v="1"/>
  </r>
  <r>
    <s v="13684S"/>
    <x v="86"/>
    <s v="Cell Signaling Technology / Biotech"/>
    <s v="detekce PD-L1; výzkum grant 8586"/>
    <s v="Ústav imunologie"/>
    <s v="průtoková cytometrie"/>
    <s v="Mindray"/>
    <s v="FNOL C0027641-000 "/>
    <n v="19440"/>
    <n v="19440"/>
    <x v="1"/>
    <x v="1"/>
    <s v="schváleno"/>
    <m/>
    <s v="Raskova Kafkova Leona &lt;leona.raskova@upol.cz&gt;"/>
    <x v="1"/>
  </r>
  <r>
    <s v="14-5983-82    "/>
    <x v="87"/>
    <s v="eBiosciences/ThermoFisher Scientific"/>
    <s v="detekce PD-L1; výzkum grant 8586"/>
    <s v="Ústav imunologie"/>
    <s v="průtoková cytometrie"/>
    <s v="Mindray"/>
    <s v="FNOL C0027641-000 "/>
    <n v="3585"/>
    <n v="3585"/>
    <x v="1"/>
    <x v="1"/>
    <s v="schváleno"/>
    <m/>
    <s v="Raskova Kafkova Leona &lt;leona.raskova@upol.cz&gt;"/>
    <x v="1"/>
  </r>
  <r>
    <s v="12-5983-42 "/>
    <x v="88"/>
    <s v="eBiosciences/ ThermoFisher Scientific"/>
    <s v="detekce PD-L1; výzkum grant 8586"/>
    <s v="Ústav imunologie"/>
    <s v="průtoková cytometrie"/>
    <s v="Mindray"/>
    <s v="FNOL C0027641-000 "/>
    <n v="8190"/>
    <n v="8190"/>
    <x v="1"/>
    <x v="1"/>
    <s v="schváleno"/>
    <m/>
    <s v="Raskova Kafkova Leona &lt;leona.raskova@upol.cz&gt;"/>
    <x v="1"/>
  </r>
  <r>
    <n v="17045301"/>
    <x v="89"/>
    <s v="Cytiva"/>
    <s v="screening mukolipidoz"/>
    <s v="lab DMP  3342"/>
    <s v="isoelektrická fokusace"/>
    <s v="Vana pro isoelektrickou fokusaci"/>
    <s v="D130377-000"/>
    <n v="21800"/>
    <n v="21800"/>
    <x v="2"/>
    <x v="1"/>
    <s v="schváleno"/>
    <s v="pufr pro přípravu gelu (25ml), 1ks vydrží asi 4 roky"/>
    <s v="Bekárek Vojtěch, Ing. &lt;Vojtech.Bekarek@fnol.cz&gt;"/>
    <x v="1"/>
  </r>
  <r>
    <n v="5479258001"/>
    <x v="90"/>
    <s v="Roche"/>
    <s v="primární protilátka - CD23 detekuje přítomnost exprese proteinu CD23 u chronické lymfocytární leukemie, malého lymfocytárního lymfomu a nepřítomnost je u lymfomu plášťových buněk"/>
    <s v="PATOL 3741"/>
    <s v="nepřímá imunohistochemie"/>
    <s v="Benchmark Ultra Stainer (=IHC a ISH automat) "/>
    <s v=" C0031619, C0031620, C0031621"/>
    <n v="4212"/>
    <n v="42120"/>
    <x v="2"/>
    <x v="1"/>
    <s v="schváleno"/>
    <s v="10x/rok; nové kódy k 4 protilátkám, jedná se o náhradu stávajících (DC167, DA209, DH704, DI185) přecházíme na protilátky kompatibilní s barvícími automaty Ventana"/>
    <s v="Bezděková Michala, Mgr., Ph.D. &lt;Michala.Bezdekova@fnol.cz&gt;"/>
    <x v="1"/>
  </r>
  <r>
    <n v="5278139001"/>
    <x v="91"/>
    <s v="Roche"/>
    <s v="primární protilátka - Vimentin je široký mezenchymální marker expromovaný v sarkomech, lymfomech, melanomu a některých karcinomech (např. papilární karcinom, karcinom ze sběrných kanálků)"/>
    <s v="PATOL 3742"/>
    <s v="nepřímá imunohistochemie"/>
    <s v="Benchmark Ultra Stainer (=IHC a ISH automat) "/>
    <s v=" C0031619, C0031620, C0031621"/>
    <n v="2916"/>
    <n v="11664"/>
    <x v="2"/>
    <x v="1"/>
    <s v="schváleno"/>
    <s v="4x"/>
    <s v="Bezděková Michala, Mgr., Ph.D. &lt;Michala.Bezdekova@fnol.cz&gt;"/>
    <x v="1"/>
  </r>
  <r>
    <n v="7047738001"/>
    <x v="92"/>
    <s v="Roche"/>
    <s v="primární protilátka - SOX11 je markerem lymfomu plášťových buněk"/>
    <s v="PATOL 3743"/>
    <s v="nepřímá imunohistochemie"/>
    <s v="Benchmark Ultra Stainer (=IHC a ISH automat) "/>
    <s v=" C0031619, C0031620, C0031621"/>
    <n v="5076"/>
    <n v="25380"/>
    <x v="2"/>
    <x v="1"/>
    <s v="schváleno"/>
    <s v="5x"/>
    <s v="Bezděková Michala, Mgr., Ph.D. &lt;Michala.Bezdekova@fnol.cz&gt;"/>
    <x v="1"/>
  </r>
  <r>
    <n v="8313474001"/>
    <x v="93"/>
    <s v="Roche"/>
    <s v="primární protilátka - Inhibin alfa identifikuje stromální nádory pohlavních žláz a nádory adrenální kůry"/>
    <s v="PATOL 3744"/>
    <s v="nepřímá imunohistochemie"/>
    <s v="Benchmark Ultra Stainer (=IHC a ISH automat) "/>
    <s v=" C0031619, C0031620, C0031621"/>
    <n v="4277"/>
    <n v="8554"/>
    <x v="2"/>
    <x v="1"/>
    <s v="schváleno"/>
    <s v="2x"/>
    <s v="Bezděková Michala, Mgr., Ph.D. &lt;Michala.Bezdekova@fnol.cz&gt;"/>
    <x v="1"/>
  </r>
  <r>
    <n v="334612"/>
    <x v="94"/>
    <s v="BioLegend/Biomedica"/>
    <s v="Imunofenotypyzace PBMC"/>
    <s v="IMUNO 4141"/>
    <s v="721 Panel Flow"/>
    <s v="flow cytometr"/>
    <s v="C0027641 Mindray BriCyte E6"/>
    <n v="7908"/>
    <n v="39540"/>
    <x v="2"/>
    <x v="1"/>
    <s v="zrušeno"/>
    <m/>
    <s v="Karolína Wojewodová (7-2292)"/>
    <x v="1"/>
  </r>
  <r>
    <n v="313228"/>
    <x v="95"/>
    <s v="BioLegend/Biomedica"/>
    <s v="Imunofenotypyzace PBMC"/>
    <s v="IMUNO 4141"/>
    <s v="721 Panel Flow"/>
    <s v="flow cytometr"/>
    <s v="C0027641 Mindray BriCyte E6"/>
    <n v="7960"/>
    <n v="39800"/>
    <x v="2"/>
    <x v="1"/>
    <s v="zrušeno"/>
    <m/>
    <s v="Karolína Wojewodová (7-2292)"/>
    <x v="1"/>
  </r>
  <r>
    <n v="356404"/>
    <x v="96"/>
    <s v="BioLegend/Biomedica"/>
    <s v="Imunofenotypyzace PBMC"/>
    <s v="IMUNO 4141"/>
    <s v="721 Panel Flow"/>
    <s v="flow cytometr"/>
    <s v="C0027641 Mindray BriCyte E6"/>
    <n v="4214"/>
    <n v="21070"/>
    <x v="2"/>
    <x v="1"/>
    <s v="zrušeno"/>
    <m/>
    <s v="Karolína Wojewodová (7-2292)"/>
    <x v="1"/>
  </r>
  <r>
    <n v="309708"/>
    <x v="97"/>
    <s v="BioLegend/Biomedica"/>
    <s v="Imunofenotypyzace PBMC"/>
    <s v="IMUNO 4141"/>
    <s v="721 Panel Flow"/>
    <s v="flow cytometr"/>
    <s v="C0027641 Mindray BriCyte E6"/>
    <n v="6347"/>
    <n v="31735"/>
    <x v="2"/>
    <x v="1"/>
    <s v="zrušeno"/>
    <m/>
    <s v="Karolína Wojewodová (7-2292)"/>
    <x v="1"/>
  </r>
  <r>
    <n v="356608"/>
    <x v="98"/>
    <s v="BioLegend/Biomedica"/>
    <s v="Imunofenotypyzace PBMC"/>
    <s v="IMUNO 4141"/>
    <s v="721 Panel Flow"/>
    <s v="flow cytometr"/>
    <s v="C0027641 Mindray BriCyte E6"/>
    <n v="6737"/>
    <n v="33685"/>
    <x v="2"/>
    <x v="1"/>
    <s v="zrušeno"/>
    <m/>
    <s v="Karolína Wojewodová (7-2292)"/>
    <x v="1"/>
  </r>
  <r>
    <n v="353418"/>
    <x v="99"/>
    <s v="BioLegend/Biomedica"/>
    <s v="Imunofenotypyzace PBMC"/>
    <s v="IMUNO 4141"/>
    <s v="721 Panel Flow"/>
    <s v="flow cytometr"/>
    <s v="C0027641 Mindray BriCyte E6"/>
    <n v="7231"/>
    <n v="36155"/>
    <x v="2"/>
    <x v="1"/>
    <s v="zrušeno"/>
    <m/>
    <s v="Karolína Wojewodová (7-2292)"/>
    <x v="1"/>
  </r>
  <r>
    <n v="363016"/>
    <x v="100"/>
    <s v="BioLegend/Biomedica"/>
    <s v="Imunofenotypyzace PBMC"/>
    <s v="IMUNO 4141"/>
    <s v="721 Panel Flow"/>
    <s v="flow cytometr"/>
    <s v="C0027641 Mindray BriCyte E6"/>
    <n v="7700"/>
    <n v="38500"/>
    <x v="2"/>
    <x v="1"/>
    <s v="zrušeno"/>
    <m/>
    <s v="Karolína Wojewodová (7-2292)"/>
    <x v="1"/>
  </r>
  <r>
    <s v="Z223PI"/>
    <x v="101"/>
    <s v="Alba Bioscience/IVT IMUNO s.r.o."/>
    <s v="diagnostika antigenu Lu(b) na erytrocytech"/>
    <n v="3541"/>
    <s v="typování erytrocytárních antigenů"/>
    <s v="není (manuální metoda)"/>
    <s v="není"/>
    <n v="4027.78"/>
    <n v="8055.56"/>
    <x v="2"/>
    <x v="1"/>
    <s v="schváleno"/>
    <s v="náhrada za zboží kod DH782 Anti-Lu(b), výrobce f. CE-Immundiagnostika, dod. Exbio. Výrobce dlouhodobě nemá k dispozici surovinu pro výrobu diagnostika, firma Exbio již nebude toto diagnostikum dodávat."/>
    <s v="Šianská Jarmila, Mgr. &lt;Jarmila.Sianska@fnol.cz&gt;"/>
    <x v="1"/>
  </r>
  <r>
    <n v="330002"/>
    <x v="102"/>
    <s v="Lorne Laboratories Ltd./IVT IMUNO s.r.o."/>
    <s v="diagnostika antigenu Lu(a) na erytrocytech"/>
    <n v="3541"/>
    <s v="typování erytrocytárních antigenů"/>
    <s v="není (manuální metoda)"/>
    <s v="není"/>
    <n v="4292.07"/>
    <n v="8584.14"/>
    <x v="2"/>
    <x v="1"/>
    <s v="schváleno"/>
    <s v="náhrada za DH781 Anti-Lu(a), výrobce f. CE-Immundiagnostika, dod. Exbio. Diagnostikum nevykazuje vhodné analytické vlastnosti (velmi slabé reakce)."/>
    <s v="Šianská Jarmila, Mgr. &lt;Jarmila.Sianska@fnol.cz&gt;"/>
    <x v="1"/>
  </r>
  <r>
    <n v="12019327"/>
    <x v="103"/>
    <s v="DiaMed GmbH/BioRad Laboratories"/>
    <s v="diagnostika antigenu Lu(a) na erytrocytech"/>
    <n v="3541"/>
    <s v="typování erytrocytárních antigenů"/>
    <s v="IH-500 System/ IH-1000 System"/>
    <s v="C0029167-000/C0029166-000"/>
    <n v="4650.6000000000004"/>
    <n v="9301.2000000000007"/>
    <x v="2"/>
    <x v="1"/>
    <s v="schváleno"/>
    <s v="Náhrada za DF042 Anti-Lu(a) a DF022 Anti-Lu(b), výrobce f. DiaMed GmbH, dod. Biorad. Výrobce dlouhodobě nemá k dispozici surovinu pro výrobu diagnostika, budou jej nahrazovat jiným produktem."/>
    <s v="Šianská Jarmila, Mgr. &lt;Jarmila.Sianska@fnol.cz&gt;"/>
    <x v="1"/>
  </r>
  <r>
    <n v="12019343"/>
    <x v="104"/>
    <s v="DiaMed GmbH/BioRad Laboratories"/>
    <s v="diagnostika antigenu Lu(b) na erytrocytech"/>
    <n v="3541"/>
    <s v="typování erytrocytárních antigenů"/>
    <s v="IH-500 System/ IH-1000 System"/>
    <s v="C0029167-000/C0029166-000"/>
    <n v="4650.6000000000004"/>
    <n v="9301.2000000000007"/>
    <x v="2"/>
    <x v="1"/>
    <s v="schváleno"/>
    <m/>
    <s v="Šianská Jarmila, Mgr. &lt;Jarmila.Sianska@fnol.cz&gt;"/>
    <x v="1"/>
  </r>
  <r>
    <n v="67788"/>
    <x v="105"/>
    <s v="Bio-Rad"/>
    <s v="testování citlivosti vybraných kmenů bakterií"/>
    <s v="MIKRO"/>
    <s v="testování citlivosti"/>
    <s v="ne"/>
    <m/>
    <n v="911"/>
    <n v="27000"/>
    <x v="2"/>
    <x v="1"/>
    <s v="schváleno"/>
    <s v="4x50d; testování vybraných bakteriálních kmenů k možné ATB terapii (dle  pravidel EUCAST);jedná se o náhradu téhož v jiné síle – nyní 10 IU, potřebujeme 1 IU"/>
    <s v="Směšná Yvona, MUDr., Ph.D. &lt;Yvona.Smesna@fnol.cz&gt;"/>
    <x v="1"/>
  </r>
  <r>
    <s v="EI 2192-9601 M "/>
    <x v="106"/>
    <s v="Dynex"/>
    <s v="stanovení protilátek Chlamydia pneumonie"/>
    <s v="MIKRO"/>
    <s v="sérologie"/>
    <s v="ne"/>
    <m/>
    <n v="4129.6499999999996"/>
    <n v="276686.55"/>
    <x v="2"/>
    <x v="1"/>
    <s v="schváleno"/>
    <s v="ukončila výrobu souprav s rodovým Ag, nově jsou dostupné soupravy s druhovým Ag; výrobce Euroimmun, dodavatel Dynex"/>
    <s v="Směšná Yvona, MUDr., Ph.D. &lt;Yvona.Smesna@fnol.cz&gt;"/>
    <x v="1"/>
  </r>
  <r>
    <s v="EI 2192-9601 A "/>
    <x v="107"/>
    <s v="Dynex"/>
    <s v="stanovení protilátek Chlamydia pneumonie"/>
    <s v="MIKRO"/>
    <s v="sérologie"/>
    <s v="ne"/>
    <m/>
    <n v="4129.6499999999996"/>
    <n v="276686.55"/>
    <x v="2"/>
    <x v="1"/>
    <s v="schváleno"/>
    <m/>
    <s v="Směšná Yvona, MUDr., Ph.D. &lt;Yvona.Smesna@fnol.cz&gt;"/>
    <x v="1"/>
  </r>
  <r>
    <s v="EI 2192-9601 G "/>
    <x v="108"/>
    <s v="Dynex"/>
    <s v="stanovení protilátek Chlamydia pneumonie"/>
    <s v="MIKRO"/>
    <s v="sérologie"/>
    <s v="ne"/>
    <m/>
    <n v="3753.45"/>
    <n v="255234.59999999998"/>
    <x v="2"/>
    <x v="1"/>
    <s v="schváleno"/>
    <m/>
    <s v="Směšná Yvona, MUDr., Ph.D. &lt;Yvona.Smesna@fnol.cz&gt;"/>
    <x v="1"/>
  </r>
  <r>
    <s v="15217.21-K-AN"/>
    <x v="109"/>
    <s v="Altium International s.r.o._x000a_Na Jetelce 69/2_x000a_190 00 Praha 9"/>
    <s v="referenční standard-toxikologické vyšetření"/>
    <n v="3841"/>
    <s v="LCMS /GCMS"/>
    <s v="není"/>
    <s v="není"/>
    <s v="7 980,00 "/>
    <n v="7980"/>
    <x v="2"/>
    <x v="1"/>
    <s v="schváleno"/>
    <s v="urgentní!! otravy HHC želatinové bonbony"/>
    <s v="Iliadisová Marta, Bc. &lt;Marta.Iliadisova@fnol.cz&gt;"/>
    <x v="1"/>
  </r>
  <r>
    <s v="15218.21-K-AN"/>
    <x v="110"/>
    <s v="Altium International s.r.o. Na Jetelce 69/2 190 00 Praha 9"/>
    <s v="referenční standard-toxikologické vyšetření"/>
    <n v="3841"/>
    <s v="LCMS /GCMS"/>
    <s v="není"/>
    <s v="není"/>
    <s v="7 980,00 "/>
    <n v="7980"/>
    <x v="2"/>
    <x v="1"/>
    <s v="schváleno"/>
    <m/>
    <s v="Iliadisová Marta, Bc. &lt;Marta.Iliadisova@fnol.cz&gt;"/>
    <x v="1"/>
  </r>
  <r>
    <n v="39345"/>
    <x v="111"/>
    <s v="Altium International s.r.o. Na Jetelce 69/2 190 00 Praha 9"/>
    <s v="referenční standard-toxikologické vyšetření"/>
    <n v="3841"/>
    <s v="LCMS /GCMS"/>
    <s v="není"/>
    <s v="není"/>
    <n v="10960"/>
    <n v="10960"/>
    <x v="2"/>
    <x v="1"/>
    <s v="schváleno"/>
    <m/>
    <s v="Iliadisová Marta, Bc. &lt;Marta.Iliadisova@fnol.cz&gt;"/>
    <x v="1"/>
  </r>
  <r>
    <s v="C-144S_x000a_"/>
    <x v="112"/>
    <s v="Sigma Aldrich"/>
    <s v="referenční standard-toxikologické vyšetření"/>
    <n v="3841"/>
    <s v="LCMS /GCMS"/>
    <s v="není"/>
    <s v="není"/>
    <n v="5790"/>
    <n v="5790"/>
    <x v="2"/>
    <x v="1"/>
    <s v="schváleno"/>
    <m/>
    <s v="Iliadisová Marta, Bc. &lt;Marta.Iliadisova@fnol.cz&gt;"/>
    <x v="1"/>
  </r>
  <r>
    <n v="5800100"/>
    <x v="113"/>
    <s v="Medista"/>
    <s v="ADATMTS activity"/>
    <s v="3244 LKG"/>
    <s v="v LIS 702,711"/>
    <s v="Ceveron S 100"/>
    <s v="dočasná výpůjčka"/>
    <n v="38000"/>
    <s v="8 balení"/>
    <x v="2"/>
    <x v="1"/>
    <s v="schváleno"/>
    <s v="příprava VZ koagulace"/>
    <s v="Úlehlová Jana, Mgr., Ph.D. &lt;Jana.Ulehlova@fnol.cz&gt;"/>
    <x v="1"/>
  </r>
  <r>
    <n v="5800102"/>
    <x v="114"/>
    <s v="Medista"/>
    <s v="ADATMTS activity"/>
    <s v="3244 LKG"/>
    <s v="v LIS 702,711"/>
    <s v="Ceveron S 100"/>
    <s v="dočasná výpůjčka"/>
    <n v="2880"/>
    <s v="4 balení"/>
    <x v="2"/>
    <x v="1"/>
    <s v="schváleno"/>
    <s v="příprava VZ koagulace"/>
    <s v="Úlehlová Jana, Mgr., Ph.D. &lt;Jana.Ulehlova@fnol.cz&gt;"/>
    <x v="1"/>
  </r>
  <r>
    <n v="9820201"/>
    <x v="115"/>
    <s v="Medista"/>
    <s v="ADATMTS activity"/>
    <s v="3244 LKG"/>
    <s v="v LIS 702,711"/>
    <s v="Ceveron S 100"/>
    <s v="dočasná výpůjčka"/>
    <n v="2180"/>
    <s v="5 balení"/>
    <x v="2"/>
    <x v="1"/>
    <s v="schváleno"/>
    <s v="příprava VZ koagulace"/>
    <s v="Úlehlová Jana, Mgr., Ph.D. &lt;Jana.Ulehlova@fnol.cz&gt;"/>
    <x v="1"/>
  </r>
  <r>
    <s v="EBV/GP/100"/>
    <x v="116"/>
    <s v="Geneproof"/>
    <s v="náhradní kit za kontaminovanou šarži EBV kitu výrobce Altona"/>
    <s v="ústav mikrobiologie"/>
    <s v="molekulárně-biologická detekce"/>
    <s v="CFX96"/>
    <s v="I026132-000"/>
    <n v="19000"/>
    <n v="38000"/>
    <x v="2"/>
    <x v="1"/>
    <s v="schváleno"/>
    <s v="vzhledem ke kontaminaci šarže používaného kitu pro detekci EBV (ALTONA, dodavatel Genetica) potřebujeme urychleně nahradit detekci náhradním kitem od společnosti GeneProof; v plánu VZ 2024"/>
    <s v="Sauer Pavel, Mgr., Ph.D. &lt;Pavel.Sauer@fnol.cz&gt;"/>
    <x v="1"/>
  </r>
  <r>
    <n v="89890"/>
    <x v="117"/>
    <s v="ThermoFisher Scientific"/>
    <s v="výzkum"/>
    <s v="Ústav imunologie"/>
    <s v="purifikace"/>
    <s v="ne"/>
    <s v="ne"/>
    <n v="10530"/>
    <s v="dle potřeby"/>
    <x v="1"/>
    <x v="1"/>
    <s v="schváleno"/>
    <m/>
    <s v="Raskova Kafkova Leona &lt;leona.raskova@upol.cz&gt;"/>
    <x v="1"/>
  </r>
  <r>
    <s v="956980TS"/>
    <x v="118"/>
    <s v="Thermofischer"/>
    <s v="validace pro vyšetření BCR::ABL kvantifikace "/>
    <s v="laboratoř HOK"/>
    <s v="BCR::ABL kvantifikace"/>
    <s v="LightCycler 2.0 (Roche)"/>
    <s v="C0029381-000"/>
    <n v="27040"/>
    <n v="27040"/>
    <x v="9"/>
    <x v="1"/>
    <s v="schváleno"/>
    <s v="1ks pro na validační analýzu, která je součástí MPZ (Mezinár.porovnávací zkoušky); detekce přítomnosti fúzního genu BCR/ABL metodou PCR pro diagnostiku chronické myeloidní leukémie (CML); produkt je externí kontrolní panel - obsahuje pozitivní a negativní lidské buňky v různém poměru - cílem je kvantifikace této translokace"/>
    <s v="Janská Romana, Mgr. &lt;Romana.Janska@fnol.cz&gt;"/>
    <x v="1"/>
  </r>
  <r>
    <n v="335824"/>
    <x v="119"/>
    <s v="BD"/>
    <s v="stanovení Treg - inovace stávající metody"/>
    <s v="Ústav imunologie"/>
    <s v="průtoková cytometrie"/>
    <s v="Mindray"/>
    <s v="FNOL C0027641-000 "/>
    <n v="13000"/>
    <n v="13000"/>
    <x v="2"/>
    <x v="1"/>
    <s v="schváleno"/>
    <s v="inovace stávající metody - IVDR protilátka"/>
    <s v="Raskova Kafkova Leona &lt;leona.raskova@upol.cz&gt;"/>
    <x v="1"/>
  </r>
  <r>
    <n v="2356520"/>
    <x v="120"/>
    <s v="Thermofisher"/>
    <s v="stanovení Treg - inovace stávající metody"/>
    <s v="Ústav imunologie"/>
    <s v="průtoková cytometrie"/>
    <s v="Mindray"/>
    <s v="FNOL C0027641-000 "/>
    <n v="7020"/>
    <n v="7020"/>
    <x v="2"/>
    <x v="1"/>
    <s v="schváleno"/>
    <s v="inovace stávající metody"/>
    <s v="Raskova Kafkova Leona &lt;leona.raskova@upol.cz&gt;"/>
    <x v="1"/>
  </r>
  <r>
    <s v="MGM-100"/>
    <x v="121"/>
    <s v="Pentagen"/>
    <s v="kultivace buněk kostní dřeně pro cytogenetické vyšetření"/>
    <n v="3245"/>
    <s v="94145, 94149, 94181"/>
    <s v="mikroskop"/>
    <s v="I0030339"/>
    <n v="2013"/>
    <n v="80000"/>
    <x v="2"/>
    <x v="1"/>
    <s v="schváleno"/>
    <s v="náhrada kvůli častým výpadkům; kultivace buněk kostních dření pacienta pro cytogenetická vyšetření"/>
    <s v="Urbánková Helena, Mgr., Ph.D. &lt;Helena.Urbankova@fnol.cz&gt;"/>
    <x v="1"/>
  </r>
  <r>
    <n v="5587760001"/>
    <x v="122"/>
    <s v="Roche"/>
    <s v="primární protilátka CK20 - je detekována v karcinomu z Merkelových buněk, ve většině uroteliálních karcinomů, v kolorektálním karcinomu a v podskupině adenokarcinomů žaludku"/>
    <n v="3741"/>
    <s v="nepřímá imunohistochemie"/>
    <s v="Benchmark Ultra Stainer (=IHC a ISH automat) "/>
    <s v=" C0031619, C0031620, C0031621"/>
    <n v="5076"/>
    <n v="35532"/>
    <x v="2"/>
    <x v="1"/>
    <s v="schváleno"/>
    <s v="jde o převedení manuálních metod na automat a IVDR metodiku, předchozí Ab koncentráty, nyní ředěné přímo pro použití proto více ks; náhrada za stávající DB522"/>
    <s v="Bezděková Michala, Mgr., Ph.D. &lt;Michala.Bezdekova@fnol.cz&gt;"/>
    <x v="1"/>
  </r>
  <r>
    <n v="7107749001"/>
    <x v="123"/>
    <s v="Roche"/>
    <s v="primární protilátka GATA3 – se exprimuje v karcinomu prsu a uroteliálním karcinomu"/>
    <n v="3741"/>
    <s v="nepřímá imunohistochemie"/>
    <s v="Benchmark Ultra Stainer (=IHC a ISH automat) "/>
    <s v=" C0031619, C0031620, C0031621"/>
    <n v="3780"/>
    <n v="22680"/>
    <x v="2"/>
    <x v="1"/>
    <s v="schváleno"/>
    <s v="náhrada za stávající DG237 (22tis./2023)"/>
    <s v="Bezděková Michala, Mgr., Ph.D. &lt;Michala.Bezdekova@fnol.cz&gt;"/>
    <x v="1"/>
  </r>
  <r>
    <n v="5278210001"/>
    <x v="124"/>
    <s v="Roche"/>
    <s v="primární protilátka CD34 – diagnostika tumorů měkkých tkání vaskulárního endoteliálního původu, diagnostika DFSP, GIST"/>
    <n v="3741"/>
    <s v="nepřímá imunohistochemie"/>
    <s v="Benchmark Ultra Stainer (=IHC a ISH automat) "/>
    <s v=" C0031619, C0031620, C0031621"/>
    <n v="2916"/>
    <n v="34992"/>
    <x v="2"/>
    <x v="1"/>
    <s v="schváleno"/>
    <s v="náhrada za stávající DB868 (10tis./2023)"/>
    <s v="Bezděková Michala, Mgr., Ph.D. &lt;Michala.Bezdekova@fnol.cz&gt;"/>
    <x v="1"/>
  </r>
  <r>
    <n v="6523854001"/>
    <x v="125"/>
    <s v="Roche"/>
    <s v="primární protilátka IgG4 – analýza sklerotizujících onemocnění spojených s IgG4 (IgG4 pozitivní plazmatické buňky)"/>
    <n v="3741"/>
    <s v="nepřímá imunohistochemie"/>
    <s v="Benchmark Ultra Stainer (=IHC a ISH automat) "/>
    <s v=" C0031619, C0031620, C0031621"/>
    <n v="3851"/>
    <n v="3851"/>
    <x v="2"/>
    <x v="1"/>
    <s v="schváleno"/>
    <s v="náhrada za stávající"/>
    <s v="Bezděková Michala, Mgr., Ph.D. &lt;Michala.Bezdekova@fnol.cz&gt;"/>
    <x v="1"/>
  </r>
  <r>
    <n v="5867088001"/>
    <x v="126"/>
    <s v="Roche"/>
    <s v="primární protilátka p120 cytoplasmatická exprese identifikuje lobulární karcinom prsu, membránová exprese identifikuje duktální karcinom prsu."/>
    <n v="3741"/>
    <s v="nepřímá imunohistochemie"/>
    <s v="Benchmark Ultra Stainer (=IHC a ISH automat) "/>
    <s v=" C0031619, C0031620, C0031621"/>
    <n v="4103"/>
    <n v="12309"/>
    <x v="2"/>
    <x v="1"/>
    <s v="schváleno"/>
    <s v="p120 – zavedení nové protilátky do provozu"/>
    <s v="Bezděková Michala, Mgr., Ph.D. &lt;Michala.Bezdekova@fnol.cz&gt;"/>
    <x v="1"/>
  </r>
  <r>
    <n v="5267099001"/>
    <x v="127"/>
    <s v="Roche"/>
    <s v="primární protilátka CD20 – marker všech stádií B-buněk pro posuzování B-buněčných linií a jejich neoplastických populací"/>
    <n v="3741"/>
    <s v="nepřímá imunohistochemie"/>
    <s v="Benchmark Ultra Stainer (=IHC a ISH automat) "/>
    <s v=" C0031619, C0031620, C0031621"/>
    <n v="3132"/>
    <n v="68904"/>
    <x v="2"/>
    <x v="1"/>
    <s v="schváleno"/>
    <s v="náhrada za stávající DC162 (10tis./2023)"/>
    <s v="Bezděková Michala, Mgr., Ph.D. &lt;Michala.Bezdekova@fnol.cz&gt;"/>
    <x v="1"/>
  </r>
  <r>
    <n v="5986818001"/>
    <x v="128"/>
    <s v="Roche"/>
    <s v="primární protilátka CK7 – exprimuje se u adenokarcinomu plic, karcinomu prsu, dělohy a vaječníku"/>
    <n v="3741"/>
    <s v="nepřímá imunohistochemie"/>
    <s v="Benchmark Ultra Stainer (=IHC a ISH automat) "/>
    <s v=" C0031619, C0031620, C0031621"/>
    <n v="5184"/>
    <n v="77760"/>
    <x v="2"/>
    <x v="1"/>
    <s v="schváleno"/>
    <s v="náhrada za stávající DE443 (10tis./2023)"/>
    <s v="Bezděková Michala, Mgr., Ph.D. &lt;Michala.Bezdekova@fnol.cz&gt;"/>
    <x v="1"/>
  </r>
  <r>
    <s v="1F-850-T100"/>
    <x v="129"/>
    <s v="EXBIO Praha, a.s.  "/>
    <s v="stanovení klonality T-lymfocytů; 100tests"/>
    <s v="HOK laboratoř 3241"/>
    <s v="Průtoková cytometrie"/>
    <s v="Omnicyte, BD FACS Canto II"/>
    <s v="I025230-000 (2013), I0031888-000 (2023)"/>
    <n v="5760"/>
    <n v="11520"/>
    <x v="2"/>
    <x v="1"/>
    <s v="schváleno"/>
    <s v="vyšetření doposud nebylo možné metodami průtokové cytometrie provádět; zavedení této protilátky do našeho vyšetřovacího algoritmu umožní rozhodnout o fyziologickém či patologickém původu populace T-lymfocytů a tedy odlišit suspektní nádorovou populaci od reaktivních T-lymfocytů v řádu několika hodin"/>
    <s v="Novák Martin, RNDr., Ph.D. &lt;Martin.Novak@fnol.cz&gt;"/>
    <x v="1"/>
  </r>
  <r>
    <s v="FM3-FY45-25 tests"/>
    <x v="130"/>
    <s v="EXBIO Praha, a.s.  "/>
    <s v="detekce a kvantifikace CAR-T konstrukty na bázi FMC63 oblasti (Yescarta, Tecartus, Kymriah); 25tests"/>
    <s v="HOK laboratoř 3241"/>
    <s v="Průtoková cytometrie"/>
    <s v="Omnicyte, BD FACS Canto II"/>
    <s v="I025230-000 (2013), I0031888-000 (2023)"/>
    <n v="14160"/>
    <n v="28320"/>
    <x v="2"/>
    <x v="1"/>
    <s v="schváleno"/>
    <s v="Monoklonální protilátka umožňující detekovat a kvantifikovat CAR-T konstrukty na bázi FMC63 oblasti (Yescarta, Tecartus, Kymriah).  Zcela nezbytná reagencie k monitoringu úspěšnosti přihojení u pacientů léčených biologickou léčbou na bázi  CAR-T konstruktu"/>
    <s v="Novák Martin, RNDr., Ph.D. &lt;Martin.Novak@fnol.cz&gt;"/>
    <x v="1"/>
  </r>
  <r>
    <s v="28076-1-AP-150 ul"/>
    <x v="131"/>
    <s v="Fisher Scientific"/>
    <s v="výzkum"/>
    <n v="4141"/>
    <s v="průtoková cytometrie"/>
    <s v="Mindray"/>
    <s v="FNOL C0027641-000 "/>
    <n v="9576"/>
    <n v="9576"/>
    <x v="10"/>
    <x v="0"/>
    <s v="schváleno"/>
    <s v="výzkumný grant"/>
    <s v="Raskova Kafkova Leona &lt;leona.raskova@upol.cz&gt;"/>
    <x v="1"/>
  </r>
  <r>
    <s v="SA00013-2-200ul"/>
    <x v="132"/>
    <s v="Fisher Scientific"/>
    <s v="výzkum"/>
    <n v="4141"/>
    <s v="průtoková cytometrie"/>
    <s v="Mindray"/>
    <s v="FNOL C0027641-000 "/>
    <n v="1200"/>
    <n v="1200"/>
    <x v="11"/>
    <x v="0"/>
    <s v="schváleno"/>
    <s v="výzkumný grant"/>
    <s v="Raskova Kafkova Leona &lt;leona.raskova@upol.cz&gt;"/>
    <x v="1"/>
  </r>
  <r>
    <s v="P475-025R"/>
    <x v="133"/>
    <s v="MRC Holland/ dod. PentaGen"/>
    <s v="Detekce CNV v genu FOXP2"/>
    <s v="GEN - 2841"/>
    <s v="fragmentační analýza"/>
    <s v="ABI3130 / SeqStudio"/>
    <s v="I0027802-000 // I0031231-000 // I023952-000"/>
    <n v="6600"/>
    <n v="6600"/>
    <x v="2"/>
    <x v="1"/>
    <s v="schváleno"/>
    <s v="Mental retardation; FOXP2-related speech and language disorders; RUO"/>
    <s v="Čapková Pavlína, RNDr., Ph.D. &lt;Pavlina.Capkova@fnol.cz&gt;"/>
    <x v="1"/>
  </r>
  <r>
    <s v="3B1249"/>
    <x v="134"/>
    <s v="ALLgene"/>
    <s v="qPCR: kvantifikaci mutace V617F genu JAK-2"/>
    <n v="3241"/>
    <n v="94337"/>
    <s v="LC480 Roche"/>
    <s v="I023660-000 (r.v.2009)"/>
    <n v="57120"/>
    <n v="114240"/>
    <x v="2"/>
    <x v="1"/>
    <s v="schváleno"/>
    <s v="pro kvantifikaci mutace V617F genu JAK-2 (Janus kinase 2); IVD kit jako alternativa Ipsogen JAK2 mutaquant od Qiagen DF529 (kat. č: 673523; 46140,-za 24rcí=1923kč za rci;3ks/2023); u pacientů s Ph-negativní myleoproliferací typu pravá polycytémie, myleofibróza a esenciální trombocytémie. Sleduje se hladina mutace u těchto pacientů v průběhu léčby. Jedná se o cca 50-70 vyšetření za rok;1190 Kč/reakce"/>
    <s v="Navrátilová Jana, Mgr., Ph.D. &lt;Jana.Navratilova@fnol.cz&gt;"/>
    <x v="1"/>
  </r>
  <r>
    <s v="REF 57001"/>
    <x v="135"/>
    <s v="Chromsystems/Biotech"/>
    <s v="Amino Acids and Acylcarnitines"/>
    <s v="lab DMP  3342"/>
    <s v="Neonatální screening"/>
    <s v="API 4000"/>
    <s v="I 023854"/>
    <n v="9178"/>
    <n v="18356"/>
    <x v="2"/>
    <x v="1"/>
    <s v="schváleno"/>
    <s v="samostatná položka pro mobilní fázi pro novorozenecký screening. Celý kit MassChrom Reagent kit for Amino Acids,Acetylcarnitines stojí 254 282,-, kod QI DF221, katalogové číslo 57000/RA"/>
    <s v="Hlídková Eva, RNDr. &lt;Eva.Hlidkova@fnol.cz&gt;"/>
    <x v="1"/>
  </r>
  <r>
    <s v="00-8333-56"/>
    <x v="136"/>
    <s v="Invitrogen/ThermoScientific"/>
    <s v="Treg"/>
    <n v="4141"/>
    <s v="průtoková cytometrie"/>
    <s v="Mindray"/>
    <s v="FNOL C0027641-000 "/>
    <n v="3395"/>
    <n v="3395"/>
    <x v="2"/>
    <x v="1"/>
    <s v="schváleno"/>
    <m/>
    <s v="Raskova Kafkova Leona &lt;leona.raskova@upol.cz&gt;"/>
    <x v="1"/>
  </r>
  <r>
    <n v="213686"/>
    <x v="137"/>
    <s v="Medion Grifols Diagnostic AG/ Grifols"/>
    <s v="vysycení anti-CD38  u pacientů léčených touto protilátkou "/>
    <n v="3541"/>
    <s v="příprava vzorku k imunohematologickým vyšetřením"/>
    <s v="není (manuální metoda)"/>
    <s v="není"/>
    <n v="8590"/>
    <n v="17180"/>
    <x v="2"/>
    <x v="1"/>
    <s v="schváleno"/>
    <s v="soluble recombinant protein that blocks anti-CD38 antibodies; jedná se o novinku na trhu umožňující provádět základní imunohematologická vyšetření u pacientů léčených specifickou protilátkou anti-CD38; daratumumab; 100rcí"/>
    <s v="Šianská Jarmila, Mgr. &lt;Jarmila.Sianska@fnol.cz&gt;"/>
    <x v="1"/>
  </r>
  <r>
    <s v="MS99113"/>
    <x v="138"/>
    <s v="Radanal/Recipe"/>
    <s v="vyšetření MPA"/>
    <n v="3342"/>
    <s v="Mykofenolová kyselina"/>
    <s v="API 4000"/>
    <s v="I023854"/>
    <n v="6844"/>
    <n v="14000"/>
    <x v="2"/>
    <x v="1"/>
    <s v="schváleno"/>
    <s v="Monitorování léčby imunosupresivem mykofenolát mofetil (MMF); ukončení dodávek - musíme nahradit vyšetřením na jiném stroji a jinou metodou (LC/MS)"/>
    <s v="Hlídková Eva, RNDr. &lt;Eva.Hlidkova@fnol.cz&gt;"/>
    <x v="1"/>
  </r>
  <r>
    <s v="MS99183"/>
    <x v="139"/>
    <s v="Radanal/Recipe"/>
    <s v="vyšetření MPA"/>
    <n v="3342"/>
    <s v="Mykofenolová kyselina"/>
    <s v="API 4000"/>
    <s v="I023854"/>
    <n v="6873"/>
    <n v="14000"/>
    <x v="2"/>
    <x v="1"/>
    <s v="schváleno"/>
    <m/>
    <s v="Hlídková Eva, RNDr. &lt;Eva.Hlidkova@fnol.cz&gt;"/>
    <x v="1"/>
  </r>
  <r>
    <s v="660-000"/>
    <x v="140"/>
    <s v="Abbott"/>
    <s v="malárie"/>
    <s v="Infekční oddělení"/>
    <s v="antigenní test"/>
    <m/>
    <m/>
    <n v="3000"/>
    <n v="3000"/>
    <x v="2"/>
    <x v="1"/>
    <s v="schváleno"/>
    <s v="25 ks/balení; ...120,-/test; počítame s 20-30 susp. případy malárie ročně, domluveno pak následné vykódovaní s prim. MUDr. Směšnou "/>
    <s v="Rožková Ivana &lt;Ivana.Rozkova@fnol.cz&gt;"/>
    <x v="1"/>
  </r>
  <r>
    <s v="660-005"/>
    <x v="141"/>
    <s v="Abbott"/>
    <s v="malárie"/>
    <s v="Infekční oddělení"/>
    <s v="antigenní test"/>
    <m/>
    <m/>
    <n v="1250"/>
    <n v="1250"/>
    <x v="2"/>
    <x v="1"/>
    <s v="schválen 1ks"/>
    <s v="5ks v balení;"/>
    <s v="Rožková Ivana &lt;Ivana.Rozkova@fnol.cz&gt;"/>
    <x v="1"/>
  </r>
  <r>
    <n v="900016"/>
    <x v="142"/>
    <s v="Dodavatel APR, výrobce ApDia"/>
    <s v="Stanovení anti-trombocytárních protilátek (volných i vázaných) metodou MAIPA, vyšetření využívají intramurální i extramurální žadatelé"/>
    <s v="4141 IMUNO"/>
    <s v="MAIPA, t.č. zavedená total in-house metoda, v souvislosti s nařízením EU &quot;IVDR&quot; nevalidovatelná, o změně informováno vedení FNOL na hospodářské schůzi"/>
    <s v="Reader mikrodestiček Biotek EL800 (r.v.2006)"/>
    <s v="I023049-000"/>
    <n v="101600"/>
    <n v="914400"/>
    <x v="2"/>
    <x v="1"/>
    <s v="udělat VZMR"/>
    <s v="přechod na IVDR; 101 600,00 Kč/ balení; 1bal/55pacientů; sdružujeme pacienty ALGEL+prostějov; při současném počtu vzorků je předpoklad na 1 rok objednat 11 balení,  pro rok 2024 počítáme objednání celkem 8-9 balení (část bude použita pro vstupní validaci metody); kalkulace v excelu pro hospodářskou schůzi - Vedení FNOL i Ústavu imunologie je informováno, problematika náhrady byla diskutována během hospodářské schůze"/>
    <s v="Šidová Veronika, Mgr. &lt;Veronika.Sidova@fnol.cz&gt;"/>
    <x v="1"/>
  </r>
  <r>
    <s v="IHB-Reagent-003"/>
    <x v="143"/>
    <s v="Immunology-ETRL (Univerzita Leiden, organizátor EHK), "/>
    <s v="Multispecifické IgG pozitivní sérum s dostatečnými titry anti-HLA protilátek bude prozatím využíváno pro CDC a nově zaváděnou FCXM metodu. Obojí jsou metody vyšetřované v rámci transplantačního programu ledvin- posouzení shody dárce a příjemce. S rozvojem IVDR předpokládáme v budoucnu jinou komerční alternativu"/>
    <s v="4141 IMUNO"/>
    <s v="CDC - stanovení anti-HLA protilátek mikrolymfocytotoxickým testem, nově i zaváděná metoda FCXM - flow cytometry crossmatch pro posouzení preformovaných anti-HLA protilátek"/>
    <s v="Odečet CDC prováděn na inverzních mikroskopech Ústavu imunologie, např.: Mikroskop Olympus CKX53"/>
    <s v="I0031037"/>
    <n v="762"/>
    <n v="15240"/>
    <x v="2"/>
    <x v="1"/>
    <s v="schváleno"/>
    <s v="sérum jako pozitivní kontrola od univerzity - EHK; 30Euro/1ml; Při současném stavu je odhadovaná spotřeba cca 20ml séra/rok"/>
    <s v="Šidová Veronika, Mgr. &lt;Veronika.Sidova@fnol.cz&gt;"/>
    <x v="1"/>
  </r>
  <r>
    <s v="IHB-Reagent-002"/>
    <x v="144"/>
    <s v="Immunology-ETRL (Univerzita Leiden, organizátor EHK)"/>
    <s v="Multispecifické pozitivní sérum s dostatečnými titry anti-HLA protilátek bude prozatím využíváno pro CDC metodu. Jedná se o metodu vyšetřované v rámci transplantačního programu ledvin- posouzení shody dárce a příjemce. S rozvojem IVDR předpokládáme v budoucnu jinou komerční alternativu"/>
    <s v="4141 IMUNO"/>
    <s v="CDC - stanovení anti-HLA protilátek mikrolymfocytotoxickým testem,"/>
    <s v="Odečet CDC prováděn na inverzních mikroskopech ústavu imunologie, např.: Mikroskop Olympus CKX53"/>
    <s v="I0031037"/>
    <s v="30Euro/1ml"/>
    <s v="Při současném stavu je odhadovaná spotřeba cca 20ml séra/rok"/>
    <x v="2"/>
    <x v="1"/>
    <s v="schváleno"/>
    <s v="sérum jako pozitivní kontrola od univerzity - EHK; 30Euro/1ml; Při současném stavu je odhadovaná spotřeba cca 20ml séra/rok"/>
    <s v="Šidová Veronika, Mgr. &lt;Veronika.Sidova@fnol.cz&gt;"/>
    <x v="1"/>
  </r>
  <r>
    <s v="80-8061-HGHM5"/>
    <x v="145"/>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9171"/>
    <n v="18372"/>
    <x v="3"/>
    <x v="0"/>
    <s v="schváleno"/>
    <s v="výzkumný grant"/>
    <s v="Petřek Martin, prof. MUDr., CSc. &lt;Martin.Petrek@fnol.cz&gt;"/>
    <x v="1"/>
  </r>
  <r>
    <s v="80-8062-HGUM5"/>
    <x v="146"/>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9171"/>
    <n v="18372"/>
    <x v="3"/>
    <x v="0"/>
    <s v="schváleno"/>
    <s v="výzkumný grant"/>
    <s v="Petřek Martin, prof. MUDr., CSc. &lt;Martin.Petrek@fnol.cz&gt;"/>
    <x v="1"/>
  </r>
  <r>
    <s v="80-8060H-PreMix"/>
    <x v="147"/>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14310"/>
    <n v="28620"/>
    <x v="3"/>
    <x v="0"/>
    <s v="schváleno"/>
    <s v="výzkumný grant"/>
    <s v="Petřek Martin, prof. MUDr., CSc. &lt;Martin.Petrek@fnol.cz&gt;"/>
    <x v="1"/>
  </r>
  <r>
    <m/>
    <x v="148"/>
    <s v="Explorea s.r.o., Pod Višňovkou 1662/23, 140 00 Praha 4-Krč"/>
    <s v="výzkum biomarkerů náhlého kardiálního úmrtí (dle náplně vnitřního grantu FNOL 2023 RIV 87-69: &quot;Multioborový projekt diagnostiky a léčebné péče o rodiny s výskytem náhlého kardiálního úmrtí &quot;, řešitel: doc. MUDr. Jana Petřková, Ph.D.)"/>
    <s v="Laboratoř kardiogenomiky ÚKMP - NS 3743"/>
    <s v="DNA analýza"/>
    <s v="Spektrofotometr hmotnostní"/>
    <s v="I024749-000"/>
    <n v="6400"/>
    <n v="6400"/>
    <x v="3"/>
    <x v="0"/>
    <s v="schváleno"/>
    <s v="Náklady na dopravu, clo a balení jsou stejné při objednání 1 nebo i všech 3 položek"/>
    <s v="Petřek Martin, prof. MUDr., CSc. &lt;Martin.Petrek@fnol.cz&gt;"/>
    <x v="1"/>
  </r>
  <r>
    <s v="TRC-M831502-1mg"/>
    <x v="149"/>
    <s v="TRC/Chromservis"/>
    <s v="vyšetření MPA (Mykofenolová kyselina)"/>
    <n v="3342"/>
    <s v="Mykofenolová kyselina"/>
    <s v="API 4000 hmotnostní spektrometr"/>
    <s v="I023854"/>
    <n v="14387"/>
    <n v="14387"/>
    <x v="2"/>
    <x v="1"/>
    <s v="schváleno"/>
    <s v="Monitorování léčby imunosupresivem mykofenolát mofetil (MMF); ukončení dodávek - musíme nahradit vyšetřením na jiném stroji a jinou metodou (LC/MS)"/>
    <s v="Hlídková Eva, RNDr. &lt;Eva.Hlidkova@fnol.cz&gt;"/>
    <x v="1"/>
  </r>
  <r>
    <s v="IDTGBLOCKS 125-500"/>
    <x v="150"/>
    <s v="KRD - obchodní spol.s r.o."/>
    <s v="stanovení som. variant kandidátních genů u Hodgkinova lymfomu"/>
    <n v="8729"/>
    <s v="digitální PCR"/>
    <s v="Digital PCR Naica Stila (Explorea, z REACTU)"/>
    <s v="I0031213-000"/>
    <n v="3560"/>
    <n v="14490"/>
    <x v="12"/>
    <x v="0"/>
    <s v="schváleno"/>
    <s v="výzkumný grant; nákupu sond a reagencií na digitální PCR, jedná se o výzkum u Hodgkinova lymfomu prováděný v rámci vnitřního grantu FNOL (MZ ČR – RVO (FNOL, 00098892), prof. MUDr. V. Procházka, 87-31). Náklady budou hrazeny z tohoto grantu"/>
    <s v="Urbánková Helena, Mgr., Ph.D. &lt;Helena.Urbankova@fnol.cz&gt;"/>
    <x v="1"/>
  </r>
  <r>
    <s v="ME5-10ROBQ2"/>
    <x v="151"/>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CY5BQ2"/>
    <x v="152"/>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YYBQ1"/>
    <x v="153"/>
    <s v="East Port Praha, s.r.o./Metabion"/>
    <s v="stanovení som. variant kandidátních genů u Hodgkinova lymfomu"/>
    <n v="8729"/>
    <s v="digitální PCR"/>
    <s v="Digital PCR Naica Stila"/>
    <s v="I0031213-000"/>
    <n v="4687"/>
    <n v="9374"/>
    <x v="12"/>
    <x v="0"/>
    <s v="schváleno"/>
    <s v="výzkumný grant"/>
    <s v="Urbánková Helena, Mgr., Ph.D. &lt;Helena.Urbankova@fnol.cz&gt;"/>
    <x v="1"/>
  </r>
  <r>
    <s v="ME5-10CY3BQ2"/>
    <x v="154"/>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5-10CY5.5BQ2"/>
    <x v="155"/>
    <s v="East Port Praha, s.r.o./Metabion"/>
    <s v="stanovení som. variant kandidátních genů u Hodgkinova lymfomu"/>
    <n v="8729"/>
    <s v="digitální PCR"/>
    <s v="Digital PCR Naica Stila"/>
    <s v="I0031213-000"/>
    <n v="6502"/>
    <n v="6502"/>
    <x v="12"/>
    <x v="0"/>
    <s v="schváleno"/>
    <s v="výzkumný grant"/>
    <s v="Urbánková Helena, Mgr., Ph.D. &lt;Helena.Urbankova@fnol.cz&gt;"/>
    <x v="1"/>
  </r>
  <r>
    <s v="ME002H"/>
    <x v="156"/>
    <s v="East Port Praha, s.r.o./Metabion"/>
    <s v="stanovení som. variant kandidátních genů u Hodgkinova lymfomu"/>
    <n v="8729"/>
    <s v="digitální PCR"/>
    <s v="Digital PCR Naica Stila"/>
    <s v="I0031213-000"/>
    <n v="17"/>
    <n v="595"/>
    <x v="13"/>
    <x v="0"/>
    <s v="schváleno"/>
    <s v="výzkumný grant"/>
    <s v="Urbánková Helena, Mgr., Ph.D. &lt;Helena.Urbankova@fnol.cz&gt;"/>
    <x v="1"/>
  </r>
  <r>
    <s v="ME5-10LNA"/>
    <x v="157"/>
    <s v="East Port Praha, s.r.o./Metabion"/>
    <s v="stanovení som. variant kandidátních genů u Hodgkinova lymfomu"/>
    <n v="8729"/>
    <s v="digitální PCR"/>
    <s v="Digital PCR Naica Stila"/>
    <s v="I0031213-000"/>
    <n v="716.8"/>
    <n v="12902.4"/>
    <x v="14"/>
    <x v="0"/>
    <s v="schváleno"/>
    <s v="výzkumný grant"/>
    <s v="Urbánková Helena, Mgr., Ph.D. &lt;Helena.Urbankova@fnol.cz&gt;"/>
    <x v="1"/>
  </r>
  <r>
    <s v="AVI 3270 G "/>
    <x v="158"/>
    <s v="Biocare/Biotech"/>
    <s v="primární protilátka"/>
    <n v="3741"/>
    <s v="nepřímá imunohistochemie"/>
    <s v="Benchmark Ultra Stainer (=IHC a ISH automat) "/>
    <s v=" C0031619, C0031620, C0031621"/>
    <n v="11550"/>
    <n v="23100"/>
    <x v="2"/>
    <x v="1"/>
    <s v="schváleno"/>
    <s v="nové protilátky, IVD, 6ml/60pacientů; 120-150pac./rok; předředěná pro použití do Ventany; CD19 je nutná pro detekci pozivity na B-lymfomem pro indikaci imunoterapie zacílené antiCD19 (HOK - požadováno prof. Procházkou) CD19protilátka od Dako, vyjde na max. 50 pacientů, ale není primárně zvalidovaná pro Ventany, proto přeferujeme řadu UltaLine od Biocare"/>
    <s v="Bezděková Michala, Mgr., Ph.D. &lt;Michala.Bezdekova@fnol.cz&gt;"/>
    <x v="1"/>
  </r>
  <r>
    <s v="ab199074"/>
    <x v="159"/>
    <s v="abcam/Pragostem"/>
    <s v="primární protilátka"/>
    <n v="3741"/>
    <s v="přímá imunofluorescence"/>
    <s v="Fluorescenční mikroskop"/>
    <s v="C0029500-000"/>
    <n v="18802"/>
    <n v="18802"/>
    <x v="2"/>
    <x v="1"/>
    <s v="schváleno"/>
    <s v="nové protilátky: Prealbumin FITC - nutná pro imunofluorescenční vyšetření myokardů - nativních vzorků po endomyokardiální biopsii pro typizaci nejčastějších typů amyloidu v srdci (žádáno kliniky prof. Táborský, Dr. Aiglová z kardiologie FNOL); 100-150 pacientů/rok, protilátka při objemu 100ul a ředění 1:100, vyjde na až 100 pacientů. Vyšetření kódujeme kódem 87 231"/>
    <s v="Bezděková Michala, Mgr., Ph.D. &lt;Michala.Bezdekova@fnol.cz&gt;"/>
    <x v="1"/>
  </r>
  <r>
    <s v="37-7500-A488"/>
    <x v="160"/>
    <s v="Invitroge/Fisher Scientific"/>
    <s v="výzkum"/>
    <s v="Ústav imunologie"/>
    <s v="mikroskopie"/>
    <s v="ne"/>
    <s v="ne"/>
    <n v="8844.5"/>
    <s v="dle potřeby"/>
    <x v="1"/>
    <x v="1"/>
    <s v="schváleno"/>
    <m/>
    <s v="Raskova Kafkova Leona &lt;leona.raskova@upol.cz&gt;"/>
    <x v="1"/>
  </r>
  <r>
    <n v="451098"/>
    <x v="161"/>
    <s v="Invitroge/Fisher Scientific"/>
    <s v="výzkum"/>
    <s v="Ústav imunologie"/>
    <s v="mikroskopie"/>
    <s v="ne"/>
    <s v="ne"/>
    <n v="9652"/>
    <s v="dle potřeby"/>
    <x v="1"/>
    <x v="1"/>
    <s v="schváleno"/>
    <m/>
    <s v="Raskova Kafkova Leona &lt;leona.raskova@upol.cz&gt;"/>
    <x v="1"/>
  </r>
  <r>
    <s v="RGAR005"/>
    <x v="162"/>
    <s v="Proteintech/Fisher Scientific"/>
    <s v="výzkum"/>
    <s v="Ústav imunologie"/>
    <s v="mikroskopie"/>
    <s v="ne"/>
    <s v="ne"/>
    <n v="2475"/>
    <s v="dle potřeby"/>
    <x v="1"/>
    <x v="1"/>
    <s v="schváleno"/>
    <m/>
    <s v="Raskova Kafkova Leona &lt;leona.raskova@upol.cz&gt;"/>
    <x v="1"/>
  </r>
  <r>
    <s v="RGAR003"/>
    <x v="163"/>
    <s v="Proteintech/Fisher Scientific"/>
    <s v="výzkum"/>
    <s v="Ústav imunologie"/>
    <s v="mikroskopie"/>
    <s v="ne"/>
    <s v="ne"/>
    <n v="2475"/>
    <s v="dle potřeby"/>
    <x v="1"/>
    <x v="1"/>
    <s v="schváleno"/>
    <m/>
    <s v="Raskova Kafkova Leona &lt;leona.raskova@upol.cz&gt;"/>
    <x v="1"/>
  </r>
  <r>
    <s v="ab104139-20 ml"/>
    <x v="164"/>
    <s v="Proteintech/Fisher Scientific"/>
    <s v="výzkum"/>
    <s v="Ústav imunologie"/>
    <s v="mikroskopie"/>
    <s v="ne"/>
    <s v="ne"/>
    <n v="2700"/>
    <s v="dle potřeby"/>
    <x v="1"/>
    <x v="1"/>
    <s v="schváleno"/>
    <m/>
    <s v="Raskova Kafkova Leona &lt;leona.raskova@upol.cz&gt;"/>
    <x v="1"/>
  </r>
  <r>
    <n v="10446076"/>
    <x v="165"/>
    <s v="Siemens"/>
    <s v="Vyšetření imunoglobulinů, složek komplementu"/>
    <s v="IMUNO 4141"/>
    <s v="Nefelometrie"/>
    <s v="BN II"/>
    <s v="C0029303-000"/>
    <n v="3615"/>
    <m/>
    <x v="2"/>
    <x v="1"/>
    <s v="společný materiál s VZ-2021-001073/nová karta pro IMUNO"/>
    <s v="rozšíření portfolia stávajících kontrolních materiálů o další hladinu. Nedochází k navýšení nákladů za reagencie - hladiny budeme na analyzátoru BN II střídat. Cena za hladinu L stejná jako u hladiny M a H"/>
    <s v="Bednaříková Jana, Mgr. &lt;Jana.Bednarikova@fnol.cz&gt;"/>
    <x v="1"/>
  </r>
  <r>
    <n v="10137"/>
    <x v="166"/>
    <s v="Pentagen s.r.o."/>
    <s v="kryokonzervace spermií"/>
    <n v="823"/>
    <s v="Kryokonzervace spermií"/>
    <s v="ne"/>
    <s v="ne"/>
    <n v="3826"/>
    <s v="dle počtu pacientů"/>
    <x v="2"/>
    <x v="1"/>
    <s v="schváleno"/>
    <s v="obsah balení: 4x10 ml (cca 8 pac.); MDR tř.rizika: III.; 1pac./týden…7 balení/rok"/>
    <s v="Hončová Veronika, Mgr. &lt;Veronika.Honcova@fnol.cz&gt;"/>
    <x v="1"/>
  </r>
  <r>
    <s v="RE - K - 100"/>
    <x v="167"/>
    <s v="BIOGNOST"/>
    <s v="retikulární vlákna"/>
    <n v="3741"/>
    <s v="Gömöry"/>
    <m/>
    <m/>
    <s v="2573 kč"/>
    <s v="15 500 kč"/>
    <x v="2"/>
    <x v="1"/>
    <m/>
    <m/>
    <s v="Haitlová Lucie, DiS. &lt;Lucie.Sulakova@fnol.cz&gt;"/>
    <x v="1"/>
  </r>
  <r>
    <s v="GMPH - 100T "/>
    <x v="168"/>
    <s v="BIOGNOST"/>
    <s v="helicobacter pylori"/>
    <n v="3741"/>
    <s v="Giemsa"/>
    <m/>
    <m/>
    <s v="821 kč"/>
    <s v="13 000 kč"/>
    <x v="2"/>
    <x v="1"/>
    <m/>
    <m/>
    <s v="Haitlová Lucie, DiS. &lt;Lucie.Sulakova@fnol.cz&gt;"/>
    <x v="1"/>
  </r>
  <r>
    <s v="MDR"/>
    <x v="169"/>
    <s v="Baxter AG"/>
    <s v="laparo.výkony"/>
    <s v="PORGYN 0863"/>
    <m/>
    <m/>
    <m/>
    <s v="11 340kč"/>
    <s v="68 000kč"/>
    <x v="5"/>
    <x v="1"/>
    <s v="sklad ZdP"/>
    <s v="patří pod sklad zdrav.prostředků; MDD tř.III."/>
    <s v="Skýpalová Gabriela &lt;Gabriela.Skypalova@fnol.cz&gt;"/>
    <x v="1"/>
  </r>
  <r>
    <s v="96033_x000a_"/>
    <x v="170"/>
    <s v="BioTech a.s."/>
    <s v="referenční DIAG-toxikologické vyšetření- SCREENING"/>
    <n v="3841"/>
    <s v="LCMS /GCMS"/>
    <s v="není"/>
    <s v="není"/>
    <n v="9426"/>
    <n v="28278"/>
    <x v="2"/>
    <x v="1"/>
    <s v="schváleno"/>
    <s v="diagnostický kit pro screening toxikologicky významných látek (v rámci zavádění IVD-R"/>
    <s v="Iliadisová Marta, Bc. &lt;Marta.Iliadisova@fnol.cz&gt;"/>
    <x v="1"/>
  </r>
  <r>
    <n v="96046"/>
    <x v="171"/>
    <s v="BioTech a.s."/>
    <s v="referenční DIAG-toxikologické vyšetření- SCREENING"/>
    <n v="3841"/>
    <s v="LCMS /GCMS"/>
    <s v="není"/>
    <s v="není"/>
    <n v="24227"/>
    <n v="24227"/>
    <x v="2"/>
    <x v="1"/>
    <s v="schváleno"/>
    <m/>
    <s v="Iliadisová Marta, Bc. &lt;Marta.Iliadisova@fnol.cz&gt;"/>
    <x v="1"/>
  </r>
  <r>
    <n v="96078"/>
    <x v="172"/>
    <s v="BioTech a.s."/>
    <s v="referenční DIAG-toxikologické vyšetření- SCREENING"/>
    <n v="3841"/>
    <s v="LCMS /GCMS"/>
    <s v="není"/>
    <s v="není"/>
    <n v="14594"/>
    <n v="14594"/>
    <x v="2"/>
    <x v="1"/>
    <s v="schváleno"/>
    <m/>
    <s v="Iliadisová Marta, Bc. &lt;Marta.Iliadisova@fnol.cz&gt;"/>
    <x v="1"/>
  </r>
  <r>
    <n v="96010"/>
    <x v="173"/>
    <s v="BioTech a.s."/>
    <s v="referenční DIAG-toxikologické vyšetření- SCREENING"/>
    <n v="3841"/>
    <s v="LCMS /GCMS"/>
    <s v="není"/>
    <s v="není"/>
    <n v="3638"/>
    <n v="10914"/>
    <x v="2"/>
    <x v="1"/>
    <s v="schváleno"/>
    <m/>
    <s v="Iliadisová Marta, Bc. &lt;Marta.Iliadisova@fnol.cz&gt;"/>
    <x v="1"/>
  </r>
  <r>
    <s v="A-050"/>
    <x v="174"/>
    <s v="Sigma Aldrich"/>
    <s v="referenční standard-toxikologické vyšetření"/>
    <n v="3841"/>
    <s v="LCMS /GCMS"/>
    <s v="není"/>
    <s v="není"/>
    <n v="5890"/>
    <n v="11780"/>
    <x v="2"/>
    <x v="1"/>
    <s v="schváleno"/>
    <s v="referenční standard-toxikologické vyšetření; odhadovaný objem ročních objednávek: 1-2 ks"/>
    <s v="Iliadisová Marta, Bc. &lt;Marta.Iliadisova@fnol.cz&gt;"/>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E40BA59-ED15-44A0-9ACF-E0CD5F79C989}" name="Kontingenční tabulka1" cacheId="0" applyNumberFormats="0" applyBorderFormats="0" applyFontFormats="0" applyPatternFormats="0" applyAlignmentFormats="0" applyWidthHeightFormats="1" dataCaption="Hodnoty" updatedVersion="6" minRefreshableVersion="3" useAutoFormatting="1" itemPrintTitles="1" createdVersion="6" indent="0" outline="1" outlineData="1" multipleFieldFilters="0">
  <location ref="A3:D42" firstHeaderRow="1" firstDataRow="2" firstDataCol="1" rowPageCount="1" colPageCount="1"/>
  <pivotFields count="16">
    <pivotField showAll="0"/>
    <pivotField axis="axisRow" showAll="0" sortType="descending">
      <items count="176">
        <item x="17"/>
        <item x="16"/>
        <item x="109"/>
        <item x="156"/>
        <item x="23"/>
        <item x="67"/>
        <item x="154"/>
        <item x="155"/>
        <item x="152"/>
        <item x="151"/>
        <item x="153"/>
        <item x="157"/>
        <item x="110"/>
        <item x="111"/>
        <item x="118"/>
        <item x="169"/>
        <item x="159"/>
        <item x="66"/>
        <item x="174"/>
        <item x="52"/>
        <item x="9"/>
        <item x="6"/>
        <item x="47"/>
        <item x="129"/>
        <item x="107"/>
        <item x="108"/>
        <item x="106"/>
        <item x="102"/>
        <item x="101"/>
        <item x="85"/>
        <item x="41"/>
        <item x="94"/>
        <item x="95"/>
        <item x="73"/>
        <item x="40"/>
        <item x="105"/>
        <item x="140"/>
        <item x="141"/>
        <item x="33"/>
        <item x="72"/>
        <item x="112"/>
        <item x="29"/>
        <item x="158"/>
        <item x="127"/>
        <item x="78"/>
        <item x="90"/>
        <item x="119"/>
        <item x="87"/>
        <item x="88"/>
        <item x="124"/>
        <item x="10"/>
        <item x="1"/>
        <item x="79"/>
        <item x="30"/>
        <item x="45"/>
        <item x="53"/>
        <item x="115"/>
        <item x="122"/>
        <item x="128"/>
        <item x="81"/>
        <item x="142"/>
        <item x="132"/>
        <item x="163"/>
        <item x="162"/>
        <item x="25"/>
        <item x="4"/>
        <item x="59"/>
        <item x="103"/>
        <item x="104"/>
        <item x="38"/>
        <item x="173"/>
        <item x="148"/>
        <item x="26"/>
        <item x="65"/>
        <item x="71"/>
        <item x="0"/>
        <item x="48"/>
        <item x="172"/>
        <item x="11"/>
        <item x="34"/>
        <item x="64"/>
        <item x="74"/>
        <item x="96"/>
        <item x="130"/>
        <item x="123"/>
        <item x="150"/>
        <item x="116"/>
        <item x="168"/>
        <item x="76"/>
        <item x="77"/>
        <item x="70"/>
        <item x="80"/>
        <item x="15"/>
        <item x="3"/>
        <item x="83"/>
        <item x="145"/>
        <item x="146"/>
        <item x="147"/>
        <item x="13"/>
        <item x="143"/>
        <item x="42"/>
        <item x="125"/>
        <item x="21"/>
        <item x="22"/>
        <item x="144"/>
        <item x="57"/>
        <item x="93"/>
        <item x="171"/>
        <item x="56"/>
        <item x="24"/>
        <item x="50"/>
        <item x="39"/>
        <item x="121"/>
        <item x="8"/>
        <item x="84"/>
        <item x="2"/>
        <item x="44"/>
        <item x="135"/>
        <item x="164"/>
        <item x="37"/>
        <item x="149"/>
        <item x="165"/>
        <item x="61"/>
        <item x="82"/>
        <item x="5"/>
        <item x="43"/>
        <item x="55"/>
        <item x="54"/>
        <item x="126"/>
        <item x="63"/>
        <item x="86"/>
        <item x="131"/>
        <item x="120"/>
        <item x="35"/>
        <item x="97"/>
        <item x="99"/>
        <item x="98"/>
        <item x="100"/>
        <item x="136"/>
        <item x="89"/>
        <item x="27"/>
        <item x="28"/>
        <item x="51"/>
        <item x="138"/>
        <item x="139"/>
        <item x="36"/>
        <item x="69"/>
        <item x="58"/>
        <item x="167"/>
        <item x="20"/>
        <item x="19"/>
        <item x="14"/>
        <item x="133"/>
        <item x="31"/>
        <item x="137"/>
        <item x="68"/>
        <item x="92"/>
        <item x="166"/>
        <item x="7"/>
        <item x="32"/>
        <item x="113"/>
        <item x="114"/>
        <item x="46"/>
        <item x="134"/>
        <item x="170"/>
        <item x="160"/>
        <item x="161"/>
        <item x="91"/>
        <item x="62"/>
        <item x="18"/>
        <item x="75"/>
        <item x="49"/>
        <item x="117"/>
        <item x="60"/>
        <item x="12"/>
        <item t="default"/>
      </items>
      <autoSortScope>
        <pivotArea dataOnly="0" outline="0" fieldPosition="0">
          <references count="1">
            <reference field="4294967294" count="1" selected="0">
              <x v="0"/>
            </reference>
          </references>
        </pivotArea>
      </autoSortScope>
    </pivotField>
    <pivotField showAll="0"/>
    <pivotField showAll="0"/>
    <pivotField showAll="0"/>
    <pivotField showAll="0"/>
    <pivotField showAll="0"/>
    <pivotField showAll="0"/>
    <pivotField showAll="0"/>
    <pivotField dataField="1" showAll="0"/>
    <pivotField axis="axisRow" showAll="0" sortType="descending">
      <items count="16">
        <item sd="0" x="2"/>
        <item x="4"/>
        <item x="12"/>
        <item x="13"/>
        <item x="14"/>
        <item x="0"/>
        <item x="1"/>
        <item x="8"/>
        <item x="11"/>
        <item x="10"/>
        <item x="9"/>
        <item x="7"/>
        <item x="6"/>
        <item x="3"/>
        <item sd="0" x="5"/>
        <item t="default"/>
      </items>
      <autoSortScope>
        <pivotArea dataOnly="0" outline="0" fieldPosition="0">
          <references count="1">
            <reference field="4294967294" count="1" selected="0">
              <x v="0"/>
            </reference>
          </references>
        </pivotArea>
      </autoSortScope>
    </pivotField>
    <pivotField axis="axisPage" showAll="0">
      <items count="3">
        <item x="0"/>
        <item x="1"/>
        <item t="default"/>
      </items>
    </pivotField>
    <pivotField showAll="0"/>
    <pivotField showAll="0"/>
    <pivotField showAll="0"/>
    <pivotField axis="axisCol" showAll="0">
      <items count="3">
        <item x="0"/>
        <item x="1"/>
        <item t="default"/>
      </items>
    </pivotField>
  </pivotFields>
  <rowFields count="2">
    <field x="10"/>
    <field x="1"/>
  </rowFields>
  <rowItems count="38">
    <i>
      <x v="13"/>
    </i>
    <i r="1">
      <x v="113"/>
    </i>
    <i r="1">
      <x v="97"/>
    </i>
    <i r="1">
      <x v="95"/>
    </i>
    <i r="1">
      <x v="96"/>
    </i>
    <i r="1">
      <x v="71"/>
    </i>
    <i>
      <x v="2"/>
    </i>
    <i r="1">
      <x v="85"/>
    </i>
    <i r="1">
      <x v="10"/>
    </i>
    <i r="1">
      <x v="9"/>
    </i>
    <i r="1">
      <x v="7"/>
    </i>
    <i r="1">
      <x v="6"/>
    </i>
    <i r="1">
      <x v="8"/>
    </i>
    <i>
      <x v="5"/>
    </i>
    <i r="1">
      <x v="75"/>
    </i>
    <i>
      <x v="1"/>
    </i>
    <i r="1">
      <x v="78"/>
    </i>
    <i>
      <x v="11"/>
    </i>
    <i r="1">
      <x v="119"/>
    </i>
    <i>
      <x v="6"/>
    </i>
    <i r="1">
      <x v="51"/>
    </i>
    <i r="1">
      <x v="38"/>
    </i>
    <i r="1">
      <x v="79"/>
    </i>
    <i r="1">
      <x v="133"/>
    </i>
    <i>
      <x v="4"/>
    </i>
    <i r="1">
      <x v="11"/>
    </i>
    <i>
      <x v="9"/>
    </i>
    <i r="1">
      <x v="131"/>
    </i>
    <i>
      <x v="8"/>
    </i>
    <i r="1">
      <x v="61"/>
    </i>
    <i>
      <x v="3"/>
    </i>
    <i r="1">
      <x v="3"/>
    </i>
    <i>
      <x v="14"/>
    </i>
    <i>
      <x v="7"/>
    </i>
    <i r="1">
      <x v="33"/>
    </i>
    <i r="1">
      <x v="81"/>
    </i>
    <i r="1">
      <x v="39"/>
    </i>
    <i t="grand">
      <x/>
    </i>
  </rowItems>
  <colFields count="1">
    <field x="15"/>
  </colFields>
  <colItems count="3">
    <i>
      <x/>
    </i>
    <i>
      <x v="1"/>
    </i>
    <i t="grand">
      <x/>
    </i>
  </colItems>
  <pageFields count="1">
    <pageField fld="11" item="0" hier="-1"/>
  </pageFields>
  <dataFields count="1">
    <dataField name="Součet z očekávaný finanční objem za rok bez DPH" fld="9" baseField="1" baseItem="5" numFmtId="44"/>
  </dataFields>
  <formats count="20">
    <format dxfId="24">
      <pivotArea outline="0" collapsedLevelsAreSubtotals="1" fieldPosition="0"/>
    </format>
    <format dxfId="23">
      <pivotArea dataOnly="0" labelOnly="1" fieldPosition="0">
        <references count="1">
          <reference field="10" count="12">
            <x v="1"/>
            <x v="2"/>
            <x v="3"/>
            <x v="4"/>
            <x v="5"/>
            <x v="6"/>
            <x v="7"/>
            <x v="8"/>
            <x v="9"/>
            <x v="11"/>
            <x v="13"/>
            <x v="14"/>
          </reference>
        </references>
      </pivotArea>
    </format>
    <format dxfId="22">
      <pivotArea dataOnly="0" labelOnly="1" grandRow="1" outline="0" fieldPosition="0"/>
    </format>
    <format dxfId="21">
      <pivotArea dataOnly="0" labelOnly="1" fieldPosition="0">
        <references count="2">
          <reference field="1" count="5">
            <x v="71"/>
            <x v="95"/>
            <x v="96"/>
            <x v="97"/>
            <x v="113"/>
          </reference>
          <reference field="10" count="1" selected="0">
            <x v="13"/>
          </reference>
        </references>
      </pivotArea>
    </format>
    <format dxfId="20">
      <pivotArea dataOnly="0" labelOnly="1" fieldPosition="0">
        <references count="2">
          <reference field="1" count="6">
            <x v="6"/>
            <x v="7"/>
            <x v="8"/>
            <x v="9"/>
            <x v="10"/>
            <x v="85"/>
          </reference>
          <reference field="10" count="1" selected="0">
            <x v="2"/>
          </reference>
        </references>
      </pivotArea>
    </format>
    <format dxfId="19">
      <pivotArea dataOnly="0" labelOnly="1" fieldPosition="0">
        <references count="2">
          <reference field="1" count="1">
            <x v="75"/>
          </reference>
          <reference field="10" count="1" selected="0">
            <x v="5"/>
          </reference>
        </references>
      </pivotArea>
    </format>
    <format dxfId="18">
      <pivotArea dataOnly="0" labelOnly="1" fieldPosition="0">
        <references count="2">
          <reference field="1" count="1">
            <x v="78"/>
          </reference>
          <reference field="10" count="1" selected="0">
            <x v="1"/>
          </reference>
        </references>
      </pivotArea>
    </format>
    <format dxfId="17">
      <pivotArea dataOnly="0" labelOnly="1" fieldPosition="0">
        <references count="2">
          <reference field="1" count="1">
            <x v="119"/>
          </reference>
          <reference field="10" count="1" selected="0">
            <x v="11"/>
          </reference>
        </references>
      </pivotArea>
    </format>
    <format dxfId="16">
      <pivotArea dataOnly="0" labelOnly="1" fieldPosition="0">
        <references count="2">
          <reference field="1" count="4">
            <x v="38"/>
            <x v="51"/>
            <x v="79"/>
            <x v="133"/>
          </reference>
          <reference field="10" count="1" selected="0">
            <x v="6"/>
          </reference>
        </references>
      </pivotArea>
    </format>
    <format dxfId="15">
      <pivotArea dataOnly="0" labelOnly="1" fieldPosition="0">
        <references count="2">
          <reference field="1" count="1">
            <x v="11"/>
          </reference>
          <reference field="10" count="1" selected="0">
            <x v="4"/>
          </reference>
        </references>
      </pivotArea>
    </format>
    <format dxfId="14">
      <pivotArea dataOnly="0" labelOnly="1" fieldPosition="0">
        <references count="2">
          <reference field="1" count="1">
            <x v="131"/>
          </reference>
          <reference field="10" count="1" selected="0">
            <x v="9"/>
          </reference>
        </references>
      </pivotArea>
    </format>
    <format dxfId="13">
      <pivotArea dataOnly="0" labelOnly="1" fieldPosition="0">
        <references count="2">
          <reference field="1" count="1">
            <x v="61"/>
          </reference>
          <reference field="10" count="1" selected="0">
            <x v="8"/>
          </reference>
        </references>
      </pivotArea>
    </format>
    <format dxfId="12">
      <pivotArea dataOnly="0" labelOnly="1" fieldPosition="0">
        <references count="2">
          <reference field="1" count="1">
            <x v="3"/>
          </reference>
          <reference field="10" count="1" selected="0">
            <x v="3"/>
          </reference>
        </references>
      </pivotArea>
    </format>
    <format dxfId="11">
      <pivotArea dataOnly="0" labelOnly="1" fieldPosition="0">
        <references count="2">
          <reference field="1" count="3">
            <x v="33"/>
            <x v="39"/>
            <x v="81"/>
          </reference>
          <reference field="10" count="1" selected="0">
            <x v="7"/>
          </reference>
        </references>
      </pivotArea>
    </format>
    <format dxfId="10">
      <pivotArea type="origin" dataOnly="0" labelOnly="1" outline="0" fieldPosition="0"/>
    </format>
    <format dxfId="9">
      <pivotArea field="15" type="button" dataOnly="0" labelOnly="1" outline="0" axis="axisCol" fieldPosition="0"/>
    </format>
    <format dxfId="8">
      <pivotArea type="topRight" dataOnly="0" labelOnly="1" outline="0" fieldPosition="0"/>
    </format>
    <format dxfId="7">
      <pivotArea field="10" type="button" dataOnly="0" labelOnly="1" outline="0" axis="axisRow" fieldPosition="0"/>
    </format>
    <format dxfId="6">
      <pivotArea dataOnly="0" labelOnly="1" fieldPosition="0">
        <references count="1">
          <reference field="15" count="0"/>
        </references>
      </pivotArea>
    </format>
    <format dxfId="5">
      <pivotArea dataOnly="0" labelOnly="1" grandCol="1" outline="0"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01E41E-3BBC-4673-AFCF-14F729CBB684}" name="Tabulka1" displayName="Tabulka1" ref="A1:P485" totalsRowShown="0" headerRowDxfId="4">
  <autoFilter ref="A1:P485" xr:uid="{13945528-F234-4D85-A98F-F484B688B1F3}"/>
  <tableColumns count="16">
    <tableColumn id="1" xr3:uid="{72FA8DA2-6D89-4DE3-8D9A-FA4848164155}" name="katalogové číslo zboží" dataDxfId="3"/>
    <tableColumn id="2" xr3:uid="{A323496F-1911-46A8-9D30-D335A0DCB955}" name="Název zboží"/>
    <tableColumn id="3" xr3:uid="{C8550C7D-307E-4330-8CE1-453D62F5E624}" name="výrobce/ dodavatel"/>
    <tableColumn id="4" xr3:uid="{B1B721B9-6B6C-4C3D-9840-3488AA35E9BE}" name="účel použití - vyšetření"/>
    <tableColumn id="9" xr3:uid="{799D6CF2-1D0A-4349-BB7C-15132570014F}" name="název nákladového střediska"/>
    <tableColumn id="5" xr3:uid="{CD922EE4-86B5-4384-9E02-3D79D689B79D}" name="metoda"/>
    <tableColumn id="6" xr3:uid="{21CFB22A-8821-47B0-B983-00E81DE1DF55}" name="vázaný analyzátor/ přístroj"/>
    <tableColumn id="7" xr3:uid="{A378CF59-D815-4A58-9906-2E87B557B92C}" name="pokud už existuje, tak inventární číslo přístroje"/>
    <tableColumn id="11" xr3:uid="{0A263E67-1B23-4A7E-92DF-595C68B9750D}" name="cena za aktuální objednávku bez DPH" dataDxfId="2"/>
    <tableColumn id="10" xr3:uid="{37AEFA4E-A98A-41B0-9CBB-6FCD870C7F34}" name="očekávaný finanční objem za rok bez DPH" dataDxfId="1"/>
    <tableColumn id="8" xr3:uid="{D3523209-9ECD-4384-8A85-7061C4F6D59E}" name="zdroj financování - grant ANO/ NE. Pokud grant ano - uveďte název grantu"/>
    <tableColumn id="16" xr3:uid="{1557C9EF-D49B-438B-B372-39CD11D36B64}" name="grant" dataDxfId="0"/>
    <tableColumn id="12" xr3:uid="{FF7DEF94-D287-493E-9BBA-20CB1B1175A4}" name="stav"/>
    <tableColumn id="13" xr3:uid="{70F0A488-394D-4287-8F60-73B9836CFCC7}" name="pozn."/>
    <tableColumn id="14" xr3:uid="{2BC62604-AF0D-470D-8149-99996AA3214D}" name="kontakt"/>
    <tableColumn id="15" xr3:uid="{0E56F75F-93CC-4B14-9ABD-590805BA862D}" name="ROK"/>
  </tableColumns>
  <tableStyleInfo name="TableStyleLight1"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3" Type="http://schemas.openxmlformats.org/officeDocument/2006/relationships/hyperlink" Target="https://www.nrc-hla.nl/Products/Reagents/19131" TargetMode="External"/><Relationship Id="rId18" Type="http://schemas.openxmlformats.org/officeDocument/2006/relationships/hyperlink" Target="mailto:Vladimira.Koudelakova@fnol.cz" TargetMode="External"/><Relationship Id="rId26" Type="http://schemas.openxmlformats.org/officeDocument/2006/relationships/hyperlink" Target="mailto:Eva.Hlidkova@fnol.cz" TargetMode="External"/><Relationship Id="rId3" Type="http://schemas.openxmlformats.org/officeDocument/2006/relationships/hyperlink" Target="mailto:Katerina.Poslusna@premier-research.com" TargetMode="External"/><Relationship Id="rId21" Type="http://schemas.openxmlformats.org/officeDocument/2006/relationships/hyperlink" Target="mailto:katerina.zachova@fnol.cz" TargetMode="External"/><Relationship Id="rId7" Type="http://schemas.openxmlformats.org/officeDocument/2006/relationships/hyperlink" Target="https://srv-74.fnol.loc/owa/redir.aspx?C=R1T7HYwdj7C7nVg1UMWXozNmj0t6p9T0kKT3p32F-FOGDXlUBNHVCA..&amp;URL=mailto%3aHana.Janeckova%40fnol.cz" TargetMode="External"/><Relationship Id="rId12" Type="http://schemas.openxmlformats.org/officeDocument/2006/relationships/hyperlink" Target="https://www.nrc-hla.nl/Products/Reagents/19132" TargetMode="External"/><Relationship Id="rId17" Type="http://schemas.openxmlformats.org/officeDocument/2006/relationships/hyperlink" Target="mailto:Pavel.Lochman@fnol.cz" TargetMode="External"/><Relationship Id="rId25" Type="http://schemas.openxmlformats.org/officeDocument/2006/relationships/hyperlink" Target="mailto:Eva.Hlidkova@fnol.cz" TargetMode="External"/><Relationship Id="rId33" Type="http://schemas.openxmlformats.org/officeDocument/2006/relationships/comments" Target="../comments1.xml"/><Relationship Id="rId2" Type="http://schemas.openxmlformats.org/officeDocument/2006/relationships/hyperlink" Target="mailto:Katerina.Poslusna@premier-research.com" TargetMode="External"/><Relationship Id="rId16" Type="http://schemas.openxmlformats.org/officeDocument/2006/relationships/hyperlink" Target="mailto:Michala.Bezdekova@fnol.cz" TargetMode="External"/><Relationship Id="rId20" Type="http://schemas.openxmlformats.org/officeDocument/2006/relationships/hyperlink" Target="mailto:Vladimira.Koudelakova@fnol.cz" TargetMode="External"/><Relationship Id="rId29" Type="http://schemas.openxmlformats.org/officeDocument/2006/relationships/hyperlink" Target="mailto:Michala.Bezdekova@fnol.cz" TargetMode="External"/><Relationship Id="rId1" Type="http://schemas.openxmlformats.org/officeDocument/2006/relationships/hyperlink" Target="mailto:Katerina.Poslusna@premier-research.com%3E%20;%20Onkologicka%20klinika%20-%20Mgr.%20Strouhal" TargetMode="External"/><Relationship Id="rId6" Type="http://schemas.openxmlformats.org/officeDocument/2006/relationships/hyperlink" Target="https://srv-74.fnol.loc/owa/redir.aspx?C=R1T7HYwdj7C7nVg1UMWXozNmj0t6p9T0kKT3p32F-FOGDXlUBNHVCA..&amp;URL=mailto%3aHana.Janeckova%40fnol.cz" TargetMode="External"/><Relationship Id="rId11" Type="http://schemas.openxmlformats.org/officeDocument/2006/relationships/hyperlink" Target="https://www.nrc-hla.nl/Products/Reagents/19133" TargetMode="External"/><Relationship Id="rId24" Type="http://schemas.openxmlformats.org/officeDocument/2006/relationships/hyperlink" Target="mailto:Eva.Hlidkova@fnol.cz" TargetMode="External"/><Relationship Id="rId32" Type="http://schemas.openxmlformats.org/officeDocument/2006/relationships/table" Target="../tables/table1.xml"/><Relationship Id="rId5" Type="http://schemas.openxmlformats.org/officeDocument/2006/relationships/hyperlink" Target="https://srv-74.fnol.loc/owa/redir.aspx?C=R1T7HYwdj7C7nVg1UMWXozNmj0t6p9T0kKT3p32F-FOGDXlUBNHVCA..&amp;URL=mailto%3aHana.Janeckova%40fnol.cz" TargetMode="External"/><Relationship Id="rId15" Type="http://schemas.openxmlformats.org/officeDocument/2006/relationships/hyperlink" Target="https://www.nrc-hla.nl/Products/Reagents/19133" TargetMode="External"/><Relationship Id="rId23" Type="http://schemas.openxmlformats.org/officeDocument/2006/relationships/hyperlink" Target="mailto:Eva.Hlidkova@fnol.cz" TargetMode="External"/><Relationship Id="rId28" Type="http://schemas.openxmlformats.org/officeDocument/2006/relationships/hyperlink" Target="mailto:Michala.Bezdekova@fnol.cz" TargetMode="External"/><Relationship Id="rId10" Type="http://schemas.openxmlformats.org/officeDocument/2006/relationships/hyperlink" Target="https://www.thermofisher.com/antibody/product/CD274-PD-L1-B7-H1-Antibody-clone-MIH1-Monoclonal/14-5983-82" TargetMode="External"/><Relationship Id="rId19" Type="http://schemas.openxmlformats.org/officeDocument/2006/relationships/hyperlink" Target="mailto:Vladimira.Koudelakova@fnol.cz" TargetMode="External"/><Relationship Id="rId31" Type="http://schemas.openxmlformats.org/officeDocument/2006/relationships/vmlDrawing" Target="../drawings/vmlDrawing1.vml"/><Relationship Id="rId4" Type="http://schemas.openxmlformats.org/officeDocument/2006/relationships/hyperlink" Target="mailto:hana.janeckova@fnol.cz;%203234" TargetMode="External"/><Relationship Id="rId9" Type="http://schemas.openxmlformats.org/officeDocument/2006/relationships/hyperlink" Target="mailto:vladimira.koudelakova@fnol.cz" TargetMode="External"/><Relationship Id="rId14" Type="http://schemas.openxmlformats.org/officeDocument/2006/relationships/hyperlink" Target="https://www.nrc-hla.nl/Products/Reagents/19132" TargetMode="External"/><Relationship Id="rId22" Type="http://schemas.openxmlformats.org/officeDocument/2006/relationships/hyperlink" Target="mailto:Eva.Hlidkova@fnol.cz" TargetMode="External"/><Relationship Id="rId27" Type="http://schemas.openxmlformats.org/officeDocument/2006/relationships/hyperlink" Target="mailto:Michala.Bezdekova@fnol.cz" TargetMode="External"/><Relationship Id="rId30" Type="http://schemas.openxmlformats.org/officeDocument/2006/relationships/printerSettings" Target="../printerSettings/printerSettings2.bin"/><Relationship Id="rId8" Type="http://schemas.openxmlformats.org/officeDocument/2006/relationships/hyperlink" Target="https://srv-74.fnol.loc/owa/redir.aspx?C=R1T7HYwdj7C7nVg1UMWXozNmj0t6p9T0kKT3p32F-FOGDXlUBNHVCA..&amp;URL=mailto%3aHana.Janeckova%40fnol.c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9CC633-31D5-4AFD-B361-7EE4F6451ED2}">
  <sheetPr>
    <pageSetUpPr fitToPage="1"/>
  </sheetPr>
  <dimension ref="A1:D45"/>
  <sheetViews>
    <sheetView workbookViewId="0">
      <selection activeCell="D2" sqref="C2:D2"/>
    </sheetView>
  </sheetViews>
  <sheetFormatPr defaultRowHeight="15"/>
  <cols>
    <col min="1" max="1" width="161" bestFit="1" customWidth="1"/>
    <col min="2" max="4" width="19.140625" bestFit="1" customWidth="1"/>
  </cols>
  <sheetData>
    <row r="1" spans="1:4">
      <c r="A1" s="121" t="s">
        <v>838</v>
      </c>
      <c r="B1" s="16" t="s">
        <v>838</v>
      </c>
    </row>
    <row r="3" spans="1:4" ht="18.75">
      <c r="A3" s="126" t="s">
        <v>844</v>
      </c>
      <c r="B3" s="126" t="s">
        <v>843</v>
      </c>
      <c r="C3" s="125"/>
      <c r="D3" s="125"/>
    </row>
    <row r="4" spans="1:4" ht="18.75">
      <c r="A4" s="126" t="s">
        <v>839</v>
      </c>
      <c r="B4" s="125">
        <v>2023</v>
      </c>
      <c r="C4" s="125">
        <v>2024</v>
      </c>
      <c r="D4" s="125" t="s">
        <v>842</v>
      </c>
    </row>
    <row r="5" spans="1:4" ht="18.75">
      <c r="A5" s="122" t="s">
        <v>86</v>
      </c>
      <c r="B5" s="123">
        <v>174078</v>
      </c>
      <c r="C5" s="123">
        <v>71764</v>
      </c>
      <c r="D5" s="123">
        <v>245842</v>
      </c>
    </row>
    <row r="6" spans="1:4" ht="18.75">
      <c r="A6" s="124" t="s">
        <v>79</v>
      </c>
      <c r="B6" s="123">
        <v>174078</v>
      </c>
      <c r="C6" s="123"/>
      <c r="D6" s="123">
        <v>174078</v>
      </c>
    </row>
    <row r="7" spans="1:4" ht="18.75">
      <c r="A7" s="124" t="s">
        <v>735</v>
      </c>
      <c r="B7" s="123"/>
      <c r="C7" s="123">
        <v>28620</v>
      </c>
      <c r="D7" s="123">
        <v>28620</v>
      </c>
    </row>
    <row r="8" spans="1:4" ht="18.75">
      <c r="A8" s="124" t="s">
        <v>727</v>
      </c>
      <c r="B8" s="123"/>
      <c r="C8" s="123">
        <v>18372</v>
      </c>
      <c r="D8" s="123">
        <v>18372</v>
      </c>
    </row>
    <row r="9" spans="1:4" ht="18.75">
      <c r="A9" s="124" t="s">
        <v>733</v>
      </c>
      <c r="B9" s="123"/>
      <c r="C9" s="123">
        <v>18372</v>
      </c>
      <c r="D9" s="123">
        <v>18372</v>
      </c>
    </row>
    <row r="10" spans="1:4" ht="18.75">
      <c r="A10" s="124" t="s">
        <v>736</v>
      </c>
      <c r="B10" s="123"/>
      <c r="C10" s="123">
        <v>6400</v>
      </c>
      <c r="D10" s="123">
        <v>6400</v>
      </c>
    </row>
    <row r="11" spans="1:4" ht="18.75">
      <c r="A11" s="122" t="s">
        <v>752</v>
      </c>
      <c r="B11" s="123"/>
      <c r="C11" s="123">
        <v>49872</v>
      </c>
      <c r="D11" s="123">
        <v>49872</v>
      </c>
    </row>
    <row r="12" spans="1:4" ht="18.75">
      <c r="A12" s="124" t="s">
        <v>746</v>
      </c>
      <c r="B12" s="123"/>
      <c r="C12" s="123">
        <v>14490</v>
      </c>
      <c r="D12" s="123">
        <v>14490</v>
      </c>
    </row>
    <row r="13" spans="1:4" ht="18.75">
      <c r="A13" s="124" t="s">
        <v>759</v>
      </c>
      <c r="B13" s="123"/>
      <c r="C13" s="123">
        <v>9374</v>
      </c>
      <c r="D13" s="123">
        <v>9374</v>
      </c>
    </row>
    <row r="14" spans="1:4" ht="18.75">
      <c r="A14" s="124" t="s">
        <v>754</v>
      </c>
      <c r="B14" s="123"/>
      <c r="C14" s="123">
        <v>6502</v>
      </c>
      <c r="D14" s="123">
        <v>6502</v>
      </c>
    </row>
    <row r="15" spans="1:4" ht="18.75">
      <c r="A15" s="124" t="s">
        <v>763</v>
      </c>
      <c r="B15" s="123"/>
      <c r="C15" s="123">
        <v>6502</v>
      </c>
      <c r="D15" s="123">
        <v>6502</v>
      </c>
    </row>
    <row r="16" spans="1:4" ht="18.75">
      <c r="A16" s="124" t="s">
        <v>761</v>
      </c>
      <c r="B16" s="123"/>
      <c r="C16" s="123">
        <v>6502</v>
      </c>
      <c r="D16" s="123">
        <v>6502</v>
      </c>
    </row>
    <row r="17" spans="1:4" ht="18.75">
      <c r="A17" s="124" t="s">
        <v>757</v>
      </c>
      <c r="B17" s="123"/>
      <c r="C17" s="123">
        <v>6502</v>
      </c>
      <c r="D17" s="123">
        <v>6502</v>
      </c>
    </row>
    <row r="18" spans="1:4" ht="18.75">
      <c r="A18" s="122" t="s">
        <v>14</v>
      </c>
      <c r="B18" s="123">
        <v>48982</v>
      </c>
      <c r="C18" s="123"/>
      <c r="D18" s="123">
        <v>48982</v>
      </c>
    </row>
    <row r="19" spans="1:4" ht="18.75">
      <c r="A19" s="124" t="s">
        <v>10</v>
      </c>
      <c r="B19" s="123">
        <v>48982</v>
      </c>
      <c r="C19" s="123"/>
      <c r="D19" s="123">
        <v>48982</v>
      </c>
    </row>
    <row r="20" spans="1:4" ht="18.75">
      <c r="A20" s="122" t="s">
        <v>102</v>
      </c>
      <c r="B20" s="123">
        <v>45454.55</v>
      </c>
      <c r="C20" s="123"/>
      <c r="D20" s="123">
        <v>45454.55</v>
      </c>
    </row>
    <row r="21" spans="1:4" ht="18.75">
      <c r="A21" s="124" t="s">
        <v>96</v>
      </c>
      <c r="B21" s="123">
        <v>45454.55</v>
      </c>
      <c r="C21" s="123"/>
      <c r="D21" s="123">
        <v>45454.55</v>
      </c>
    </row>
    <row r="22" spans="1:4" ht="18.75">
      <c r="A22" s="122" t="s">
        <v>111</v>
      </c>
      <c r="B22" s="123">
        <v>45358</v>
      </c>
      <c r="C22" s="123"/>
      <c r="D22" s="123">
        <v>45358</v>
      </c>
    </row>
    <row r="23" spans="1:4" ht="18.75">
      <c r="A23" s="124" t="s">
        <v>106</v>
      </c>
      <c r="B23" s="123">
        <v>45358</v>
      </c>
      <c r="C23" s="123"/>
      <c r="D23" s="123">
        <v>45358</v>
      </c>
    </row>
    <row r="24" spans="1:4" ht="18.75">
      <c r="A24" s="122" t="s">
        <v>22</v>
      </c>
      <c r="B24" s="123">
        <v>43297</v>
      </c>
      <c r="C24" s="123"/>
      <c r="D24" s="123">
        <v>43297</v>
      </c>
    </row>
    <row r="25" spans="1:4" ht="18.75">
      <c r="A25" s="124" t="s">
        <v>18</v>
      </c>
      <c r="B25" s="123">
        <v>13345</v>
      </c>
      <c r="C25" s="123"/>
      <c r="D25" s="123">
        <v>13345</v>
      </c>
    </row>
    <row r="26" spans="1:4" ht="18.75">
      <c r="A26" s="124" t="s">
        <v>840</v>
      </c>
      <c r="B26" s="123">
        <v>11887</v>
      </c>
      <c r="C26" s="123"/>
      <c r="D26" s="123">
        <v>11887</v>
      </c>
    </row>
    <row r="27" spans="1:4" ht="18.75">
      <c r="A27" s="124" t="s">
        <v>224</v>
      </c>
      <c r="B27" s="123">
        <v>9610</v>
      </c>
      <c r="C27" s="123"/>
      <c r="D27" s="123">
        <v>9610</v>
      </c>
    </row>
    <row r="28" spans="1:4" ht="18.75">
      <c r="A28" s="124" t="s">
        <v>225</v>
      </c>
      <c r="B28" s="123">
        <v>8455</v>
      </c>
      <c r="C28" s="123"/>
      <c r="D28" s="123">
        <v>8455</v>
      </c>
    </row>
    <row r="29" spans="1:4" ht="18.75">
      <c r="A29" s="122" t="s">
        <v>769</v>
      </c>
      <c r="B29" s="123"/>
      <c r="C29" s="123">
        <v>12902.4</v>
      </c>
      <c r="D29" s="123">
        <v>12902.4</v>
      </c>
    </row>
    <row r="30" spans="1:4" ht="18.75">
      <c r="A30" s="124" t="s">
        <v>768</v>
      </c>
      <c r="B30" s="123"/>
      <c r="C30" s="123">
        <v>12902.4</v>
      </c>
      <c r="D30" s="123">
        <v>12902.4</v>
      </c>
    </row>
    <row r="31" spans="1:4" ht="18.75">
      <c r="A31" s="122" t="s">
        <v>656</v>
      </c>
      <c r="B31" s="123"/>
      <c r="C31" s="123">
        <v>9576</v>
      </c>
      <c r="D31" s="123">
        <v>9576</v>
      </c>
    </row>
    <row r="32" spans="1:4" ht="18.75">
      <c r="A32" s="124" t="s">
        <v>652</v>
      </c>
      <c r="B32" s="123"/>
      <c r="C32" s="123">
        <v>9576</v>
      </c>
      <c r="D32" s="123">
        <v>9576</v>
      </c>
    </row>
    <row r="33" spans="1:4" ht="18.75">
      <c r="A33" s="122" t="s">
        <v>657</v>
      </c>
      <c r="B33" s="123"/>
      <c r="C33" s="123">
        <v>1200</v>
      </c>
      <c r="D33" s="123">
        <v>1200</v>
      </c>
    </row>
    <row r="34" spans="1:4" ht="18.75">
      <c r="A34" s="124" t="s">
        <v>655</v>
      </c>
      <c r="B34" s="123"/>
      <c r="C34" s="123">
        <v>1200</v>
      </c>
      <c r="D34" s="123">
        <v>1200</v>
      </c>
    </row>
    <row r="35" spans="1:4" ht="18.75">
      <c r="A35" s="122" t="s">
        <v>766</v>
      </c>
      <c r="B35" s="123"/>
      <c r="C35" s="123">
        <v>595</v>
      </c>
      <c r="D35" s="123">
        <v>595</v>
      </c>
    </row>
    <row r="36" spans="1:4" ht="18.75">
      <c r="A36" s="124" t="s">
        <v>765</v>
      </c>
      <c r="B36" s="123"/>
      <c r="C36" s="123">
        <v>595</v>
      </c>
      <c r="D36" s="123">
        <v>595</v>
      </c>
    </row>
    <row r="37" spans="1:4" ht="18.75">
      <c r="A37" s="122" t="s">
        <v>841</v>
      </c>
      <c r="B37" s="123"/>
      <c r="C37" s="123"/>
      <c r="D37" s="123"/>
    </row>
    <row r="38" spans="1:4" ht="18.75">
      <c r="A38" s="122" t="s">
        <v>426</v>
      </c>
      <c r="B38" s="123"/>
      <c r="C38" s="123">
        <v>0</v>
      </c>
      <c r="D38" s="123">
        <v>0</v>
      </c>
    </row>
    <row r="39" spans="1:4" ht="18.75">
      <c r="A39" s="124" t="s">
        <v>427</v>
      </c>
      <c r="B39" s="123"/>
      <c r="C39" s="123">
        <v>0</v>
      </c>
      <c r="D39" s="123">
        <v>0</v>
      </c>
    </row>
    <row r="40" spans="1:4" ht="18.75">
      <c r="A40" s="124" t="s">
        <v>430</v>
      </c>
      <c r="B40" s="123"/>
      <c r="C40" s="123">
        <v>0</v>
      </c>
      <c r="D40" s="123">
        <v>0</v>
      </c>
    </row>
    <row r="41" spans="1:4" ht="18.75">
      <c r="A41" s="124" t="s">
        <v>421</v>
      </c>
      <c r="B41" s="123"/>
      <c r="C41" s="123">
        <v>0</v>
      </c>
      <c r="D41" s="123">
        <v>0</v>
      </c>
    </row>
    <row r="42" spans="1:4" ht="18.75">
      <c r="A42" s="122" t="s">
        <v>842</v>
      </c>
      <c r="B42" s="123">
        <v>357169.55</v>
      </c>
      <c r="C42" s="123">
        <v>145909.4</v>
      </c>
      <c r="D42" s="123">
        <v>503078.95</v>
      </c>
    </row>
    <row r="43" spans="1:4" ht="18.75">
      <c r="A43" s="125"/>
      <c r="B43" s="125"/>
      <c r="C43" s="125"/>
      <c r="D43" s="125"/>
    </row>
    <row r="44" spans="1:4" ht="18.75">
      <c r="A44" s="125"/>
      <c r="B44" s="125"/>
      <c r="C44" s="125"/>
      <c r="D44" s="125"/>
    </row>
    <row r="45" spans="1:4" ht="18.75">
      <c r="A45" s="125"/>
      <c r="B45" s="125"/>
      <c r="C45" s="125"/>
      <c r="D45" s="125"/>
    </row>
  </sheetData>
  <pageMargins left="0.25" right="0.25" top="0.75" bottom="0.75" header="0.3" footer="0.3"/>
  <pageSetup paperSize="9" scale="64" orientation="landscape" verticalDpi="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54F323-1286-4104-A727-360632AD70FC}">
  <sheetPr>
    <tabColor rgb="FF00B050"/>
    <pageSetUpPr fitToPage="1"/>
  </sheetPr>
  <dimension ref="A1:P485"/>
  <sheetViews>
    <sheetView tabSelected="1" zoomScale="110" zoomScaleNormal="110" workbookViewId="0">
      <pane ySplit="1" topLeftCell="A467" activePane="bottomLeft" state="frozen"/>
      <selection pane="bottomLeft" activeCell="K412" sqref="K412"/>
    </sheetView>
  </sheetViews>
  <sheetFormatPr defaultRowHeight="15"/>
  <cols>
    <col min="1" max="1" width="18.140625" style="23" customWidth="1"/>
    <col min="2" max="2" width="44.7109375" style="23" customWidth="1"/>
    <col min="3" max="3" width="27.28515625" style="23" customWidth="1"/>
    <col min="4" max="4" width="40.7109375" style="23" customWidth="1"/>
    <col min="5" max="5" width="16.42578125" style="23" customWidth="1"/>
    <col min="6" max="6" width="15.28515625" style="22" customWidth="1"/>
    <col min="7" max="7" width="17" style="22" customWidth="1"/>
    <col min="8" max="8" width="30.7109375" style="23" customWidth="1"/>
    <col min="9" max="9" width="21.42578125" style="23" customWidth="1"/>
    <col min="10" max="10" width="27.7109375" style="116" customWidth="1"/>
    <col min="11" max="11" width="41.7109375" style="23" customWidth="1"/>
    <col min="12" max="12" width="12.140625" style="23" bestFit="1" customWidth="1"/>
    <col min="13" max="13" width="35.42578125" style="23" customWidth="1"/>
    <col min="14" max="14" width="53.85546875" style="23" customWidth="1"/>
    <col min="15" max="15" width="37" style="23" customWidth="1"/>
    <col min="16" max="16384" width="9.140625" style="23"/>
  </cols>
  <sheetData>
    <row r="1" spans="1:16" ht="72">
      <c r="A1" s="1" t="s">
        <v>1</v>
      </c>
      <c r="B1" s="1" t="s">
        <v>0</v>
      </c>
      <c r="C1" s="1" t="s">
        <v>2</v>
      </c>
      <c r="D1" s="1" t="s">
        <v>3</v>
      </c>
      <c r="E1" s="1" t="s">
        <v>8</v>
      </c>
      <c r="F1" s="1" t="s">
        <v>4</v>
      </c>
      <c r="G1" s="1" t="s">
        <v>5</v>
      </c>
      <c r="H1" s="1" t="s">
        <v>6</v>
      </c>
      <c r="I1" s="1" t="s">
        <v>16</v>
      </c>
      <c r="J1" s="245" t="s">
        <v>296</v>
      </c>
      <c r="K1" s="1" t="s">
        <v>7</v>
      </c>
      <c r="L1" s="1" t="s">
        <v>838</v>
      </c>
      <c r="M1" s="1" t="s">
        <v>30</v>
      </c>
      <c r="N1" s="1" t="s">
        <v>52</v>
      </c>
      <c r="O1" s="1" t="s">
        <v>57</v>
      </c>
      <c r="P1" s="1" t="s">
        <v>467</v>
      </c>
    </row>
    <row r="2" spans="1:16" customFormat="1" ht="18">
      <c r="A2" s="12" t="s">
        <v>9</v>
      </c>
      <c r="B2" s="2" t="s">
        <v>10</v>
      </c>
      <c r="C2" t="s">
        <v>11</v>
      </c>
      <c r="D2" t="s">
        <v>12</v>
      </c>
      <c r="E2" t="s">
        <v>15</v>
      </c>
      <c r="F2" t="s">
        <v>13</v>
      </c>
      <c r="G2" t="s">
        <v>31</v>
      </c>
      <c r="H2" t="s">
        <v>25</v>
      </c>
      <c r="I2" s="8">
        <v>48982</v>
      </c>
      <c r="J2" s="116">
        <v>48982</v>
      </c>
      <c r="K2" s="119" t="s">
        <v>14</v>
      </c>
      <c r="L2" s="1" t="s">
        <v>838</v>
      </c>
      <c r="M2" s="15" t="s">
        <v>64</v>
      </c>
      <c r="O2" t="s">
        <v>58</v>
      </c>
      <c r="P2">
        <v>2023</v>
      </c>
    </row>
    <row r="3" spans="1:16" customFormat="1" ht="18">
      <c r="A3" s="13" t="s">
        <v>17</v>
      </c>
      <c r="B3" t="s">
        <v>18</v>
      </c>
      <c r="C3" t="s">
        <v>19</v>
      </c>
      <c r="D3" t="s">
        <v>20</v>
      </c>
      <c r="E3" t="s">
        <v>21</v>
      </c>
      <c r="F3" s="16" t="s">
        <v>65</v>
      </c>
      <c r="G3" s="16" t="s">
        <v>66</v>
      </c>
      <c r="H3" s="10" t="s">
        <v>67</v>
      </c>
      <c r="I3" s="3">
        <v>13345</v>
      </c>
      <c r="J3" s="3">
        <v>13345</v>
      </c>
      <c r="K3" s="119" t="s">
        <v>22</v>
      </c>
      <c r="L3" s="1" t="s">
        <v>838</v>
      </c>
      <c r="M3" s="15" t="s">
        <v>64</v>
      </c>
      <c r="O3" t="s">
        <v>59</v>
      </c>
      <c r="P3" s="16">
        <v>2023</v>
      </c>
    </row>
    <row r="4" spans="1:16" customFormat="1">
      <c r="A4" s="4">
        <v>28004</v>
      </c>
      <c r="B4" s="16" t="s">
        <v>23</v>
      </c>
      <c r="C4" s="16" t="s">
        <v>69</v>
      </c>
      <c r="D4" s="16" t="s">
        <v>70</v>
      </c>
      <c r="E4" s="16" t="s">
        <v>76</v>
      </c>
      <c r="F4" s="16" t="s">
        <v>24</v>
      </c>
      <c r="G4" s="9" t="s">
        <v>32</v>
      </c>
      <c r="H4" s="16" t="s">
        <v>25</v>
      </c>
      <c r="I4" s="8">
        <v>3640</v>
      </c>
      <c r="J4" s="8">
        <f>8*Tabulka1[[#This Row],[cena za aktuální objednávku bez DPH]]</f>
        <v>29120</v>
      </c>
      <c r="K4" s="16" t="s">
        <v>25</v>
      </c>
      <c r="L4" s="16"/>
      <c r="M4" s="15" t="s">
        <v>64</v>
      </c>
      <c r="O4" t="s">
        <v>60</v>
      </c>
      <c r="P4" s="16">
        <v>2023</v>
      </c>
    </row>
    <row r="5" spans="1:16" customFormat="1" ht="45">
      <c r="A5" s="5">
        <v>6650775001</v>
      </c>
      <c r="B5" s="6" t="s">
        <v>26</v>
      </c>
      <c r="C5" s="16" t="s">
        <v>27</v>
      </c>
      <c r="D5" s="7" t="s">
        <v>28</v>
      </c>
      <c r="E5" s="16" t="s">
        <v>76</v>
      </c>
      <c r="F5" s="16" t="s">
        <v>29</v>
      </c>
      <c r="G5" s="9" t="s">
        <v>32</v>
      </c>
      <c r="H5" s="16" t="s">
        <v>25</v>
      </c>
      <c r="I5" s="8">
        <v>8700</v>
      </c>
      <c r="J5" s="8">
        <v>60900</v>
      </c>
      <c r="K5" s="16" t="s">
        <v>25</v>
      </c>
      <c r="L5" s="16"/>
      <c r="M5" s="15" t="s">
        <v>64</v>
      </c>
      <c r="O5" t="s">
        <v>60</v>
      </c>
      <c r="P5" s="16">
        <v>2023</v>
      </c>
    </row>
    <row r="6" spans="1:16" s="16" customFormat="1">
      <c r="A6" s="6" t="s">
        <v>71</v>
      </c>
      <c r="B6" s="6" t="s">
        <v>71</v>
      </c>
      <c r="C6" s="16" t="s">
        <v>72</v>
      </c>
      <c r="D6" s="16" t="s">
        <v>73</v>
      </c>
      <c r="E6" s="16" t="s">
        <v>76</v>
      </c>
      <c r="F6" s="16" t="s">
        <v>74</v>
      </c>
      <c r="G6" s="16" t="s">
        <v>77</v>
      </c>
      <c r="H6" s="10" t="s">
        <v>75</v>
      </c>
      <c r="I6" s="3">
        <v>14762</v>
      </c>
      <c r="J6" s="3">
        <v>29524</v>
      </c>
      <c r="K6" s="16" t="s">
        <v>25</v>
      </c>
      <c r="M6" s="15" t="s">
        <v>64</v>
      </c>
      <c r="O6" s="16" t="s">
        <v>60</v>
      </c>
      <c r="P6" s="16">
        <v>2023</v>
      </c>
    </row>
    <row r="7" spans="1:16" customFormat="1">
      <c r="A7" s="4" t="s">
        <v>33</v>
      </c>
      <c r="B7" t="s">
        <v>34</v>
      </c>
      <c r="C7" t="s">
        <v>35</v>
      </c>
      <c r="D7" t="s">
        <v>36</v>
      </c>
      <c r="E7" t="s">
        <v>37</v>
      </c>
      <c r="F7" t="s">
        <v>38</v>
      </c>
      <c r="G7" t="s">
        <v>39</v>
      </c>
      <c r="H7" s="10" t="s">
        <v>40</v>
      </c>
      <c r="I7" s="3">
        <v>1357</v>
      </c>
      <c r="J7" s="3">
        <v>4071</v>
      </c>
      <c r="K7" t="s">
        <v>25</v>
      </c>
      <c r="L7" s="16"/>
      <c r="M7" s="15" t="s">
        <v>64</v>
      </c>
      <c r="O7" t="s">
        <v>61</v>
      </c>
      <c r="P7" s="16">
        <v>2023</v>
      </c>
    </row>
    <row r="8" spans="1:16" customFormat="1" ht="60">
      <c r="A8" s="4" t="s">
        <v>41</v>
      </c>
      <c r="B8" t="s">
        <v>42</v>
      </c>
      <c r="C8" t="s">
        <v>43</v>
      </c>
      <c r="D8" s="11" t="s">
        <v>54</v>
      </c>
      <c r="E8" t="s">
        <v>44</v>
      </c>
      <c r="F8" t="s">
        <v>13</v>
      </c>
      <c r="G8" s="11" t="s">
        <v>55</v>
      </c>
      <c r="H8" s="10" t="s">
        <v>56</v>
      </c>
      <c r="I8" s="14">
        <v>7938</v>
      </c>
      <c r="J8" s="3">
        <v>17640</v>
      </c>
      <c r="K8" t="s">
        <v>25</v>
      </c>
      <c r="L8" s="16"/>
      <c r="M8" s="15" t="s">
        <v>64</v>
      </c>
      <c r="O8" t="s">
        <v>63</v>
      </c>
      <c r="P8" s="16">
        <v>2023</v>
      </c>
    </row>
    <row r="9" spans="1:16" customFormat="1" ht="60" customHeight="1">
      <c r="A9" s="4">
        <v>90411317</v>
      </c>
      <c r="B9" t="s">
        <v>45</v>
      </c>
      <c r="C9" t="s">
        <v>46</v>
      </c>
      <c r="D9" t="s">
        <v>47</v>
      </c>
      <c r="E9" t="s">
        <v>68</v>
      </c>
      <c r="F9" t="s">
        <v>48</v>
      </c>
      <c r="G9" t="s">
        <v>49</v>
      </c>
      <c r="H9" s="10" t="s">
        <v>51</v>
      </c>
      <c r="I9" s="3">
        <v>4900</v>
      </c>
      <c r="J9" s="3">
        <v>4900</v>
      </c>
      <c r="K9" t="s">
        <v>50</v>
      </c>
      <c r="L9" s="16"/>
      <c r="M9" s="15" t="s">
        <v>64</v>
      </c>
      <c r="N9" s="11" t="s">
        <v>53</v>
      </c>
      <c r="O9" t="s">
        <v>62</v>
      </c>
      <c r="P9" s="16">
        <v>2023</v>
      </c>
    </row>
    <row r="10" spans="1:16" customFormat="1" ht="90">
      <c r="A10" s="4" t="s">
        <v>78</v>
      </c>
      <c r="B10" s="11" t="s">
        <v>79</v>
      </c>
      <c r="C10" s="11" t="s">
        <v>80</v>
      </c>
      <c r="D10" s="11" t="s">
        <v>81</v>
      </c>
      <c r="E10" s="11" t="s">
        <v>82</v>
      </c>
      <c r="F10" s="11" t="s">
        <v>83</v>
      </c>
      <c r="G10" s="11" t="s">
        <v>84</v>
      </c>
      <c r="H10" s="10" t="s">
        <v>85</v>
      </c>
      <c r="I10" s="8">
        <v>174078</v>
      </c>
      <c r="J10" s="116">
        <v>174078</v>
      </c>
      <c r="K10" s="120" t="s">
        <v>86</v>
      </c>
      <c r="L10" s="1" t="s">
        <v>838</v>
      </c>
      <c r="M10" s="19" t="s">
        <v>64</v>
      </c>
      <c r="N10" s="11" t="s">
        <v>124</v>
      </c>
      <c r="O10" t="s">
        <v>87</v>
      </c>
      <c r="P10" s="16">
        <v>2023</v>
      </c>
    </row>
    <row r="11" spans="1:16" customFormat="1" ht="54.75" customHeight="1">
      <c r="A11" s="4">
        <v>6523838001</v>
      </c>
      <c r="B11" s="16" t="s">
        <v>88</v>
      </c>
      <c r="C11" s="16" t="s">
        <v>27</v>
      </c>
      <c r="D11" s="11" t="s">
        <v>89</v>
      </c>
      <c r="E11" s="16" t="s">
        <v>93</v>
      </c>
      <c r="F11" s="11" t="s">
        <v>90</v>
      </c>
      <c r="G11" s="11" t="s">
        <v>91</v>
      </c>
      <c r="H11" s="10" t="s">
        <v>94</v>
      </c>
      <c r="I11" s="3">
        <v>4185</v>
      </c>
      <c r="J11" s="3">
        <v>4185</v>
      </c>
      <c r="K11" s="16" t="s">
        <v>50</v>
      </c>
      <c r="L11" s="16"/>
      <c r="M11" s="15" t="s">
        <v>64</v>
      </c>
      <c r="O11" t="s">
        <v>95</v>
      </c>
      <c r="P11" s="16">
        <v>2023</v>
      </c>
    </row>
    <row r="12" spans="1:16" customFormat="1" ht="66.75" customHeight="1">
      <c r="A12" s="18">
        <v>5552737001</v>
      </c>
      <c r="B12" s="17" t="s">
        <v>92</v>
      </c>
      <c r="C12" s="16" t="s">
        <v>27</v>
      </c>
      <c r="D12" s="11" t="s">
        <v>89</v>
      </c>
      <c r="E12" s="16" t="s">
        <v>93</v>
      </c>
      <c r="F12" s="11" t="s">
        <v>90</v>
      </c>
      <c r="G12" s="11" t="s">
        <v>91</v>
      </c>
      <c r="H12" s="10" t="s">
        <v>94</v>
      </c>
      <c r="I12" s="3">
        <v>6750</v>
      </c>
      <c r="J12" s="3">
        <v>6750</v>
      </c>
      <c r="K12" s="16" t="s">
        <v>50</v>
      </c>
      <c r="L12" s="16"/>
      <c r="M12" s="15" t="s">
        <v>64</v>
      </c>
      <c r="O12" t="s">
        <v>95</v>
      </c>
      <c r="P12" s="16">
        <v>2023</v>
      </c>
    </row>
    <row r="13" spans="1:16" customFormat="1" ht="120">
      <c r="A13" s="16" t="s">
        <v>115</v>
      </c>
      <c r="B13" s="16" t="s">
        <v>96</v>
      </c>
      <c r="C13" s="16" t="s">
        <v>97</v>
      </c>
      <c r="D13" s="11" t="s">
        <v>98</v>
      </c>
      <c r="E13" s="16" t="s">
        <v>99</v>
      </c>
      <c r="F13" s="11" t="s">
        <v>100</v>
      </c>
      <c r="G13" s="11" t="s">
        <v>101</v>
      </c>
      <c r="H13" s="11" t="s">
        <v>104</v>
      </c>
      <c r="I13" s="3">
        <v>45454.55</v>
      </c>
      <c r="J13" s="117">
        <v>45454.55</v>
      </c>
      <c r="K13" s="120" t="s">
        <v>102</v>
      </c>
      <c r="L13" s="1" t="s">
        <v>838</v>
      </c>
      <c r="M13" s="19" t="s">
        <v>64</v>
      </c>
      <c r="N13" s="11" t="s">
        <v>116</v>
      </c>
      <c r="O13" t="s">
        <v>103</v>
      </c>
      <c r="P13" s="16">
        <v>2023</v>
      </c>
    </row>
    <row r="14" spans="1:16" customFormat="1" ht="18">
      <c r="A14" s="4"/>
      <c r="F14" s="11"/>
      <c r="G14" s="11"/>
      <c r="I14" s="3"/>
      <c r="J14" s="3"/>
      <c r="K14" s="119"/>
      <c r="L14" s="1" t="s">
        <v>838</v>
      </c>
      <c r="P14" s="16">
        <v>2023</v>
      </c>
    </row>
    <row r="15" spans="1:16" customFormat="1" ht="81" customHeight="1">
      <c r="A15" s="20" t="s">
        <v>117</v>
      </c>
      <c r="B15" s="25" t="s">
        <v>118</v>
      </c>
      <c r="C15" s="16" t="s">
        <v>119</v>
      </c>
      <c r="D15" s="11" t="s">
        <v>148</v>
      </c>
      <c r="E15" s="16" t="s">
        <v>93</v>
      </c>
      <c r="F15" s="16" t="s">
        <v>120</v>
      </c>
      <c r="G15" s="11" t="s">
        <v>147</v>
      </c>
      <c r="H15" s="10" t="s">
        <v>121</v>
      </c>
      <c r="I15" s="21">
        <f>18609.23/6</f>
        <v>3101.5383333333334</v>
      </c>
      <c r="J15" s="3">
        <f>2*Tabulka1[[#This Row],[cena za aktuální objednávku bez DPH]]</f>
        <v>6203.0766666666668</v>
      </c>
      <c r="K15" s="4" t="s">
        <v>25</v>
      </c>
      <c r="L15" s="4"/>
      <c r="M15" s="15" t="s">
        <v>64</v>
      </c>
      <c r="N15" s="11" t="s">
        <v>123</v>
      </c>
      <c r="O15" t="s">
        <v>122</v>
      </c>
      <c r="P15" s="16">
        <v>2023</v>
      </c>
    </row>
    <row r="16" spans="1:16" customFormat="1" ht="45">
      <c r="A16" s="4" t="s">
        <v>125</v>
      </c>
      <c r="B16" s="22" t="s">
        <v>126</v>
      </c>
      <c r="C16" s="22" t="s">
        <v>132</v>
      </c>
      <c r="D16" s="22" t="s">
        <v>149</v>
      </c>
      <c r="E16" s="23" t="s">
        <v>127</v>
      </c>
      <c r="F16" s="11" t="s">
        <v>130</v>
      </c>
      <c r="G16" s="16" t="s">
        <v>133</v>
      </c>
      <c r="H16" s="24" t="s">
        <v>131</v>
      </c>
      <c r="I16" s="3">
        <v>6370</v>
      </c>
      <c r="J16" s="3">
        <v>6370</v>
      </c>
      <c r="K16" s="16" t="s">
        <v>128</v>
      </c>
      <c r="L16" s="16"/>
      <c r="M16" s="15" t="s">
        <v>64</v>
      </c>
      <c r="O16" t="s">
        <v>129</v>
      </c>
      <c r="P16" s="16">
        <v>2023</v>
      </c>
    </row>
    <row r="17" spans="1:16" customFormat="1" ht="30">
      <c r="A17" s="28">
        <v>20008700</v>
      </c>
      <c r="B17" s="29" t="s">
        <v>134</v>
      </c>
      <c r="C17" s="16" t="s">
        <v>135</v>
      </c>
      <c r="D17" s="16" t="s">
        <v>136</v>
      </c>
      <c r="E17" s="16" t="s">
        <v>137</v>
      </c>
      <c r="F17" s="16" t="s">
        <v>138</v>
      </c>
      <c r="G17" s="16" t="s">
        <v>139</v>
      </c>
      <c r="H17" s="10" t="s">
        <v>140</v>
      </c>
      <c r="I17" s="27">
        <v>7500</v>
      </c>
      <c r="J17" s="27">
        <v>15000</v>
      </c>
      <c r="K17" s="16" t="s">
        <v>50</v>
      </c>
      <c r="L17" s="16"/>
      <c r="M17" s="29" t="s">
        <v>151</v>
      </c>
      <c r="N17" s="11" t="s">
        <v>153</v>
      </c>
      <c r="O17" t="s">
        <v>146</v>
      </c>
      <c r="P17" s="16">
        <v>2023</v>
      </c>
    </row>
    <row r="18" spans="1:16" customFormat="1" ht="30">
      <c r="A18" s="18">
        <v>9802028</v>
      </c>
      <c r="B18" s="26" t="s">
        <v>141</v>
      </c>
      <c r="C18" s="16" t="s">
        <v>135</v>
      </c>
      <c r="D18" s="16" t="s">
        <v>150</v>
      </c>
      <c r="E18" s="16" t="s">
        <v>137</v>
      </c>
      <c r="F18" s="16" t="s">
        <v>142</v>
      </c>
      <c r="G18" s="16" t="s">
        <v>143</v>
      </c>
      <c r="H18" s="10" t="s">
        <v>144</v>
      </c>
      <c r="I18" s="27">
        <v>12500</v>
      </c>
      <c r="J18" s="27">
        <v>12500</v>
      </c>
      <c r="K18" s="16" t="s">
        <v>50</v>
      </c>
      <c r="L18" s="16"/>
      <c r="M18" s="15" t="s">
        <v>64</v>
      </c>
      <c r="N18" s="11" t="s">
        <v>155</v>
      </c>
      <c r="O18" t="s">
        <v>146</v>
      </c>
      <c r="P18" s="16">
        <v>2023</v>
      </c>
    </row>
    <row r="19" spans="1:16" customFormat="1" ht="60">
      <c r="A19" s="18">
        <v>9802122</v>
      </c>
      <c r="B19" s="26" t="s">
        <v>145</v>
      </c>
      <c r="C19" s="16" t="s">
        <v>135</v>
      </c>
      <c r="D19" s="11" t="s">
        <v>154</v>
      </c>
      <c r="E19" s="16" t="s">
        <v>137</v>
      </c>
      <c r="F19" s="16" t="s">
        <v>142</v>
      </c>
      <c r="G19" s="16" t="s">
        <v>143</v>
      </c>
      <c r="H19" s="10" t="s">
        <v>144</v>
      </c>
      <c r="I19" s="27">
        <v>3500</v>
      </c>
      <c r="J19" s="27">
        <v>3500</v>
      </c>
      <c r="K19" s="16" t="s">
        <v>50</v>
      </c>
      <c r="L19" s="16"/>
      <c r="M19" s="15" t="s">
        <v>64</v>
      </c>
      <c r="N19" s="11" t="s">
        <v>152</v>
      </c>
      <c r="O19" t="s">
        <v>146</v>
      </c>
      <c r="P19" s="16">
        <v>2023</v>
      </c>
    </row>
    <row r="20" spans="1:16" customFormat="1" ht="30">
      <c r="A20" s="4" t="s">
        <v>156</v>
      </c>
      <c r="B20" s="9" t="s">
        <v>157</v>
      </c>
      <c r="C20" s="16" t="s">
        <v>158</v>
      </c>
      <c r="D20" s="11" t="s">
        <v>181</v>
      </c>
      <c r="E20" s="16" t="s">
        <v>177</v>
      </c>
      <c r="F20" s="16" t="s">
        <v>159</v>
      </c>
      <c r="G20" s="16" t="s">
        <v>77</v>
      </c>
      <c r="H20" s="10" t="s">
        <v>179</v>
      </c>
      <c r="I20" s="31">
        <v>11710</v>
      </c>
      <c r="J20" s="3">
        <v>11710</v>
      </c>
      <c r="K20" s="16" t="s">
        <v>50</v>
      </c>
      <c r="L20" s="16"/>
      <c r="M20" s="15" t="s">
        <v>64</v>
      </c>
      <c r="O20" t="s">
        <v>178</v>
      </c>
      <c r="P20" s="16">
        <v>2023</v>
      </c>
    </row>
    <row r="21" spans="1:16" customFormat="1">
      <c r="A21" s="18" t="s">
        <v>161</v>
      </c>
      <c r="B21" s="17" t="s">
        <v>162</v>
      </c>
      <c r="C21" s="16" t="s">
        <v>163</v>
      </c>
      <c r="D21" s="11" t="s">
        <v>164</v>
      </c>
      <c r="E21" s="16">
        <v>3245</v>
      </c>
      <c r="F21" s="16" t="s">
        <v>165</v>
      </c>
      <c r="G21" s="16" t="s">
        <v>166</v>
      </c>
      <c r="H21" s="10" t="s">
        <v>180</v>
      </c>
      <c r="I21" s="31">
        <v>2518</v>
      </c>
      <c r="J21" s="3">
        <v>2518</v>
      </c>
      <c r="K21" s="16" t="s">
        <v>50</v>
      </c>
      <c r="L21" s="16"/>
      <c r="M21" s="15" t="s">
        <v>64</v>
      </c>
      <c r="O21" s="16" t="s">
        <v>178</v>
      </c>
      <c r="P21" s="16">
        <v>2023</v>
      </c>
    </row>
    <row r="22" spans="1:16" customFormat="1">
      <c r="A22" s="18" t="s">
        <v>168</v>
      </c>
      <c r="B22" s="17" t="s">
        <v>169</v>
      </c>
      <c r="C22" s="16" t="s">
        <v>163</v>
      </c>
      <c r="D22" s="11" t="s">
        <v>164</v>
      </c>
      <c r="E22" s="16">
        <v>3245</v>
      </c>
      <c r="F22" s="16" t="s">
        <v>165</v>
      </c>
      <c r="G22" s="16" t="s">
        <v>166</v>
      </c>
      <c r="H22" s="10" t="s">
        <v>167</v>
      </c>
      <c r="I22" s="31">
        <v>7293</v>
      </c>
      <c r="J22" s="3">
        <v>7293</v>
      </c>
      <c r="K22" s="16" t="s">
        <v>50</v>
      </c>
      <c r="L22" s="16"/>
      <c r="M22" s="15" t="s">
        <v>64</v>
      </c>
      <c r="O22" s="16" t="s">
        <v>178</v>
      </c>
      <c r="P22" s="16">
        <v>2023</v>
      </c>
    </row>
    <row r="23" spans="1:16" customFormat="1" ht="45">
      <c r="A23" s="30" t="s">
        <v>170</v>
      </c>
      <c r="B23" s="17" t="s">
        <v>171</v>
      </c>
      <c r="C23" s="16" t="s">
        <v>172</v>
      </c>
      <c r="D23" s="11" t="s">
        <v>173</v>
      </c>
      <c r="E23" s="16">
        <v>3245</v>
      </c>
      <c r="F23" s="16" t="s">
        <v>159</v>
      </c>
      <c r="G23" s="16" t="s">
        <v>77</v>
      </c>
      <c r="H23" s="10" t="s">
        <v>160</v>
      </c>
      <c r="I23" s="31">
        <v>7250</v>
      </c>
      <c r="J23" s="3">
        <v>7250</v>
      </c>
      <c r="K23" s="16" t="s">
        <v>50</v>
      </c>
      <c r="L23" s="16"/>
      <c r="M23" s="15" t="s">
        <v>64</v>
      </c>
      <c r="O23" s="16" t="s">
        <v>178</v>
      </c>
      <c r="P23" s="16">
        <v>2023</v>
      </c>
    </row>
    <row r="24" spans="1:16" customFormat="1" ht="45">
      <c r="A24" s="30" t="s">
        <v>174</v>
      </c>
      <c r="B24" s="17" t="s">
        <v>175</v>
      </c>
      <c r="C24" s="16" t="s">
        <v>172</v>
      </c>
      <c r="D24" s="11" t="s">
        <v>176</v>
      </c>
      <c r="E24" s="16">
        <v>3245</v>
      </c>
      <c r="F24" s="16" t="s">
        <v>159</v>
      </c>
      <c r="G24" s="16" t="s">
        <v>77</v>
      </c>
      <c r="H24" s="10" t="s">
        <v>160</v>
      </c>
      <c r="I24" s="31">
        <v>7250</v>
      </c>
      <c r="J24" s="3">
        <v>7250</v>
      </c>
      <c r="K24" s="16" t="s">
        <v>50</v>
      </c>
      <c r="L24" s="16"/>
      <c r="M24" s="15" t="s">
        <v>64</v>
      </c>
      <c r="O24" s="16" t="s">
        <v>178</v>
      </c>
      <c r="P24" s="16">
        <v>2023</v>
      </c>
    </row>
    <row r="25" spans="1:16" customFormat="1" ht="60">
      <c r="A25" t="s">
        <v>189</v>
      </c>
      <c r="B25" s="32" t="s">
        <v>182</v>
      </c>
      <c r="C25" s="32" t="s">
        <v>183</v>
      </c>
      <c r="D25" s="33" t="s">
        <v>184</v>
      </c>
      <c r="E25" s="33">
        <v>3841</v>
      </c>
      <c r="F25" s="33" t="s">
        <v>185</v>
      </c>
      <c r="G25" s="33" t="s">
        <v>186</v>
      </c>
      <c r="H25" s="35" t="s">
        <v>188</v>
      </c>
      <c r="I25" s="34">
        <v>10610</v>
      </c>
      <c r="J25" s="34">
        <v>10610</v>
      </c>
      <c r="K25" s="33" t="s">
        <v>50</v>
      </c>
      <c r="L25" s="33"/>
      <c r="M25" s="15" t="s">
        <v>64</v>
      </c>
      <c r="N25" s="36" t="s">
        <v>190</v>
      </c>
      <c r="O25" t="s">
        <v>187</v>
      </c>
      <c r="P25" s="16">
        <v>2023</v>
      </c>
    </row>
    <row r="26" spans="1:16" customFormat="1" ht="45">
      <c r="A26" s="4">
        <v>7851</v>
      </c>
      <c r="B26" s="16" t="s">
        <v>191</v>
      </c>
      <c r="C26" s="16" t="s">
        <v>192</v>
      </c>
      <c r="D26" s="16" t="s">
        <v>193</v>
      </c>
      <c r="E26" t="s">
        <v>199</v>
      </c>
      <c r="F26" s="16" t="s">
        <v>194</v>
      </c>
      <c r="G26" s="16" t="s">
        <v>195</v>
      </c>
      <c r="H26" s="16" t="s">
        <v>195</v>
      </c>
      <c r="I26" s="3">
        <v>4500</v>
      </c>
      <c r="J26" s="3" t="s">
        <v>195</v>
      </c>
      <c r="K26" t="s">
        <v>199</v>
      </c>
      <c r="L26" s="16"/>
      <c r="M26" s="15" t="s">
        <v>64</v>
      </c>
      <c r="N26" s="11" t="s">
        <v>201</v>
      </c>
      <c r="O26" s="37" t="s">
        <v>200</v>
      </c>
      <c r="P26" s="16">
        <v>2023</v>
      </c>
    </row>
    <row r="27" spans="1:16" customFormat="1">
      <c r="A27" s="5">
        <v>7930</v>
      </c>
      <c r="B27" s="6" t="s">
        <v>196</v>
      </c>
      <c r="C27" s="16" t="s">
        <v>192</v>
      </c>
      <c r="D27" s="16" t="s">
        <v>193</v>
      </c>
      <c r="E27" t="s">
        <v>199</v>
      </c>
      <c r="F27" s="16" t="s">
        <v>194</v>
      </c>
      <c r="G27" s="16" t="s">
        <v>195</v>
      </c>
      <c r="H27" s="16" t="s">
        <v>195</v>
      </c>
      <c r="I27" s="3">
        <v>11800</v>
      </c>
      <c r="J27" s="3" t="s">
        <v>195</v>
      </c>
      <c r="K27" t="s">
        <v>199</v>
      </c>
      <c r="L27" s="16"/>
      <c r="M27" s="15" t="s">
        <v>64</v>
      </c>
      <c r="N27" s="16"/>
      <c r="O27" s="37" t="s">
        <v>198</v>
      </c>
      <c r="P27" s="16">
        <v>2023</v>
      </c>
    </row>
    <row r="28" spans="1:16" customFormat="1">
      <c r="A28" s="5">
        <v>37350</v>
      </c>
      <c r="B28" s="6" t="s">
        <v>197</v>
      </c>
      <c r="C28" s="16" t="s">
        <v>192</v>
      </c>
      <c r="D28" s="16" t="s">
        <v>193</v>
      </c>
      <c r="E28" t="s">
        <v>199</v>
      </c>
      <c r="F28" s="16" t="s">
        <v>194</v>
      </c>
      <c r="G28" s="16" t="s">
        <v>195</v>
      </c>
      <c r="H28" s="16" t="s">
        <v>195</v>
      </c>
      <c r="I28" s="3">
        <v>2150</v>
      </c>
      <c r="J28" s="3" t="s">
        <v>195</v>
      </c>
      <c r="K28" t="s">
        <v>199</v>
      </c>
      <c r="L28" s="16"/>
      <c r="M28" s="15" t="s">
        <v>64</v>
      </c>
      <c r="N28" s="16"/>
      <c r="O28" s="37" t="s">
        <v>198</v>
      </c>
      <c r="P28" s="16">
        <v>2023</v>
      </c>
    </row>
    <row r="29" spans="1:16" customFormat="1" ht="30">
      <c r="A29" s="4">
        <v>67228</v>
      </c>
      <c r="B29" s="16" t="s">
        <v>202</v>
      </c>
      <c r="C29" s="16" t="s">
        <v>203</v>
      </c>
      <c r="D29" s="16" t="s">
        <v>204</v>
      </c>
      <c r="E29" s="16" t="s">
        <v>205</v>
      </c>
      <c r="F29" s="16" t="s">
        <v>204</v>
      </c>
      <c r="G29" s="38" t="s">
        <v>25</v>
      </c>
      <c r="H29" s="16"/>
      <c r="I29" s="3">
        <v>884</v>
      </c>
      <c r="J29" s="3">
        <v>884</v>
      </c>
      <c r="K29" s="16" t="s">
        <v>25</v>
      </c>
      <c r="L29" s="16"/>
      <c r="M29" s="15" t="s">
        <v>64</v>
      </c>
      <c r="N29" s="11" t="s">
        <v>207</v>
      </c>
      <c r="O29" t="s">
        <v>226</v>
      </c>
      <c r="P29" s="16">
        <v>2023</v>
      </c>
    </row>
    <row r="30" spans="1:16" customFormat="1">
      <c r="A30" s="18">
        <v>67238</v>
      </c>
      <c r="B30" s="17" t="s">
        <v>206</v>
      </c>
      <c r="C30" s="16" t="s">
        <v>203</v>
      </c>
      <c r="D30" s="16" t="s">
        <v>204</v>
      </c>
      <c r="E30" s="16" t="s">
        <v>205</v>
      </c>
      <c r="F30" s="16" t="s">
        <v>204</v>
      </c>
      <c r="G30" s="38" t="s">
        <v>25</v>
      </c>
      <c r="H30" s="16"/>
      <c r="I30" s="3">
        <v>884</v>
      </c>
      <c r="J30" s="3">
        <v>884</v>
      </c>
      <c r="K30" s="16" t="s">
        <v>25</v>
      </c>
      <c r="L30" s="16"/>
      <c r="M30" s="15" t="s">
        <v>64</v>
      </c>
      <c r="O30" t="s">
        <v>226</v>
      </c>
      <c r="P30" s="16">
        <v>2023</v>
      </c>
    </row>
    <row r="31" spans="1:16" customFormat="1" ht="105">
      <c r="A31" s="4" t="s">
        <v>208</v>
      </c>
      <c r="B31" s="16" t="s">
        <v>209</v>
      </c>
      <c r="C31" s="11" t="s">
        <v>210</v>
      </c>
      <c r="D31" s="11" t="s">
        <v>218</v>
      </c>
      <c r="E31" s="16" t="s">
        <v>216</v>
      </c>
      <c r="F31" s="16" t="s">
        <v>90</v>
      </c>
      <c r="G31" s="16" t="s">
        <v>91</v>
      </c>
      <c r="H31" s="10" t="s">
        <v>211</v>
      </c>
      <c r="I31" s="3">
        <v>3426</v>
      </c>
      <c r="J31" s="3">
        <v>3426</v>
      </c>
      <c r="K31" s="16" t="s">
        <v>50</v>
      </c>
      <c r="L31" s="16"/>
      <c r="M31" s="15" t="s">
        <v>64</v>
      </c>
      <c r="O31" t="s">
        <v>95</v>
      </c>
      <c r="P31" s="16">
        <v>2023</v>
      </c>
    </row>
    <row r="32" spans="1:16" customFormat="1" ht="75">
      <c r="A32" s="18" t="s">
        <v>212</v>
      </c>
      <c r="B32" s="17" t="s">
        <v>213</v>
      </c>
      <c r="C32" s="11" t="s">
        <v>210</v>
      </c>
      <c r="D32" s="11" t="s">
        <v>219</v>
      </c>
      <c r="E32" s="16">
        <v>3741</v>
      </c>
      <c r="F32" s="16" t="s">
        <v>90</v>
      </c>
      <c r="G32" s="16" t="s">
        <v>91</v>
      </c>
      <c r="H32" s="10" t="s">
        <v>211</v>
      </c>
      <c r="I32" s="3">
        <v>3426</v>
      </c>
      <c r="J32" s="3">
        <v>3426</v>
      </c>
      <c r="K32" s="16" t="s">
        <v>50</v>
      </c>
      <c r="L32" s="16"/>
      <c r="M32" s="15" t="s">
        <v>64</v>
      </c>
      <c r="O32" t="s">
        <v>95</v>
      </c>
      <c r="P32" s="16">
        <v>2023</v>
      </c>
    </row>
    <row r="33" spans="1:16" customFormat="1" ht="90">
      <c r="A33" s="4">
        <v>8313415001</v>
      </c>
      <c r="B33" s="16" t="s">
        <v>214</v>
      </c>
      <c r="C33" s="11" t="s">
        <v>27</v>
      </c>
      <c r="D33" s="11" t="s">
        <v>220</v>
      </c>
      <c r="E33" s="16">
        <v>3741</v>
      </c>
      <c r="F33" s="16" t="s">
        <v>90</v>
      </c>
      <c r="G33" s="16" t="s">
        <v>91</v>
      </c>
      <c r="H33" s="10" t="s">
        <v>211</v>
      </c>
      <c r="I33" s="3">
        <v>5900</v>
      </c>
      <c r="J33" s="3">
        <v>5900</v>
      </c>
      <c r="K33" s="16" t="s">
        <v>50</v>
      </c>
      <c r="L33" s="16"/>
      <c r="M33" s="15" t="s">
        <v>64</v>
      </c>
      <c r="O33" t="s">
        <v>95</v>
      </c>
      <c r="P33" s="16">
        <v>2023</v>
      </c>
    </row>
    <row r="34" spans="1:16" customFormat="1">
      <c r="A34" s="18">
        <v>5479304001</v>
      </c>
      <c r="B34" s="17" t="s">
        <v>215</v>
      </c>
      <c r="C34" s="11" t="s">
        <v>27</v>
      </c>
      <c r="D34" s="11" t="s">
        <v>89</v>
      </c>
      <c r="E34" s="16">
        <v>3741</v>
      </c>
      <c r="F34" s="16" t="s">
        <v>90</v>
      </c>
      <c r="G34" s="16" t="s">
        <v>91</v>
      </c>
      <c r="H34" s="10" t="s">
        <v>211</v>
      </c>
      <c r="I34" s="3">
        <v>3672</v>
      </c>
      <c r="J34" s="3">
        <v>3672</v>
      </c>
      <c r="K34" s="16" t="s">
        <v>50</v>
      </c>
      <c r="L34" s="16"/>
      <c r="M34" s="15" t="s">
        <v>64</v>
      </c>
      <c r="N34" t="s">
        <v>217</v>
      </c>
      <c r="O34" t="s">
        <v>95</v>
      </c>
      <c r="P34" s="16">
        <v>2023</v>
      </c>
    </row>
    <row r="35" spans="1:16" customFormat="1" ht="31.5">
      <c r="A35" s="40">
        <v>2463680</v>
      </c>
      <c r="B35" s="39" t="s">
        <v>221</v>
      </c>
      <c r="C35" s="16" t="s">
        <v>222</v>
      </c>
      <c r="D35" s="16" t="s">
        <v>65</v>
      </c>
      <c r="E35" s="16" t="s">
        <v>223</v>
      </c>
      <c r="F35" s="16" t="s">
        <v>65</v>
      </c>
      <c r="G35" s="16" t="s">
        <v>66</v>
      </c>
      <c r="H35" s="10" t="s">
        <v>67</v>
      </c>
      <c r="I35" s="3">
        <v>11887</v>
      </c>
      <c r="J35" s="3">
        <v>11887</v>
      </c>
      <c r="K35" s="119" t="s">
        <v>22</v>
      </c>
      <c r="L35" s="1" t="s">
        <v>838</v>
      </c>
      <c r="M35" s="15" t="s">
        <v>64</v>
      </c>
      <c r="O35" t="s">
        <v>59</v>
      </c>
      <c r="P35" s="16">
        <v>2023</v>
      </c>
    </row>
    <row r="36" spans="1:16" customFormat="1" ht="18">
      <c r="A36" s="40">
        <v>2446540</v>
      </c>
      <c r="B36" s="39" t="s">
        <v>224</v>
      </c>
      <c r="C36" s="16" t="s">
        <v>222</v>
      </c>
      <c r="D36" s="16" t="s">
        <v>65</v>
      </c>
      <c r="E36" s="16" t="s">
        <v>223</v>
      </c>
      <c r="F36" s="16" t="s">
        <v>65</v>
      </c>
      <c r="G36" s="16" t="s">
        <v>66</v>
      </c>
      <c r="H36" s="10" t="s">
        <v>67</v>
      </c>
      <c r="I36" s="3">
        <v>9610</v>
      </c>
      <c r="J36" s="3">
        <v>9610</v>
      </c>
      <c r="K36" s="119" t="s">
        <v>22</v>
      </c>
      <c r="L36" s="1" t="s">
        <v>838</v>
      </c>
      <c r="M36" s="15" t="s">
        <v>64</v>
      </c>
      <c r="O36" t="s">
        <v>59</v>
      </c>
      <c r="P36" s="16">
        <v>2023</v>
      </c>
    </row>
    <row r="37" spans="1:16" customFormat="1" ht="18">
      <c r="A37" s="40">
        <v>2325030</v>
      </c>
      <c r="B37" s="39" t="s">
        <v>225</v>
      </c>
      <c r="C37" s="16" t="s">
        <v>222</v>
      </c>
      <c r="D37" s="16" t="s">
        <v>65</v>
      </c>
      <c r="E37" s="16" t="s">
        <v>223</v>
      </c>
      <c r="F37" s="16" t="s">
        <v>65</v>
      </c>
      <c r="G37" s="16" t="s">
        <v>66</v>
      </c>
      <c r="H37" s="10" t="s">
        <v>67</v>
      </c>
      <c r="I37" s="3">
        <v>8455</v>
      </c>
      <c r="J37" s="3">
        <v>8455</v>
      </c>
      <c r="K37" s="119" t="s">
        <v>22</v>
      </c>
      <c r="L37" s="1" t="s">
        <v>838</v>
      </c>
      <c r="M37" s="15" t="s">
        <v>64</v>
      </c>
      <c r="O37" t="s">
        <v>59</v>
      </c>
      <c r="P37" s="16">
        <v>2023</v>
      </c>
    </row>
    <row r="38" spans="1:16" customFormat="1" ht="60">
      <c r="A38" s="4" t="s">
        <v>227</v>
      </c>
      <c r="B38" s="11" t="s">
        <v>228</v>
      </c>
      <c r="C38" s="16" t="s">
        <v>229</v>
      </c>
      <c r="D38" s="11" t="s">
        <v>230</v>
      </c>
      <c r="E38" s="16" t="s">
        <v>231</v>
      </c>
      <c r="F38" s="16" t="s">
        <v>232</v>
      </c>
      <c r="G38" s="11" t="s">
        <v>233</v>
      </c>
      <c r="H38" s="10" t="s">
        <v>234</v>
      </c>
      <c r="I38" s="3" t="s">
        <v>235</v>
      </c>
      <c r="J38" s="3" t="s">
        <v>236</v>
      </c>
      <c r="K38" s="16" t="s">
        <v>50</v>
      </c>
      <c r="L38" s="16"/>
      <c r="M38" s="15" t="s">
        <v>64</v>
      </c>
      <c r="O38" t="s">
        <v>237</v>
      </c>
      <c r="P38" s="16">
        <v>2023</v>
      </c>
    </row>
    <row r="39" spans="1:16" customFormat="1" ht="30">
      <c r="A39" s="4" t="s">
        <v>105</v>
      </c>
      <c r="B39" s="16" t="s">
        <v>106</v>
      </c>
      <c r="C39" s="16" t="s">
        <v>107</v>
      </c>
      <c r="D39" s="11" t="s">
        <v>108</v>
      </c>
      <c r="E39" s="16" t="s">
        <v>112</v>
      </c>
      <c r="F39" s="16" t="s">
        <v>109</v>
      </c>
      <c r="G39" s="16" t="s">
        <v>110</v>
      </c>
      <c r="H39" s="10" t="s">
        <v>114</v>
      </c>
      <c r="I39" s="3">
        <v>45358</v>
      </c>
      <c r="J39" s="118">
        <v>45358</v>
      </c>
      <c r="K39" s="119" t="s">
        <v>111</v>
      </c>
      <c r="L39" s="1" t="s">
        <v>838</v>
      </c>
      <c r="M39" s="44" t="s">
        <v>252</v>
      </c>
      <c r="N39" s="11" t="s">
        <v>238</v>
      </c>
      <c r="O39" t="s">
        <v>113</v>
      </c>
      <c r="P39" s="16">
        <v>2023</v>
      </c>
    </row>
    <row r="40" spans="1:16" customFormat="1" ht="60">
      <c r="A40" s="4" t="s">
        <v>239</v>
      </c>
      <c r="B40" s="11" t="s">
        <v>240</v>
      </c>
      <c r="C40" s="11" t="s">
        <v>241</v>
      </c>
      <c r="D40" s="11" t="s">
        <v>242</v>
      </c>
      <c r="E40" s="32">
        <v>3841</v>
      </c>
      <c r="F40" s="11" t="s">
        <v>243</v>
      </c>
      <c r="G40" s="11" t="s">
        <v>244</v>
      </c>
      <c r="H40" s="11" t="s">
        <v>244</v>
      </c>
      <c r="I40" s="42">
        <v>952.5</v>
      </c>
      <c r="J40" s="42">
        <v>952.5</v>
      </c>
      <c r="K40" s="11" t="s">
        <v>50</v>
      </c>
      <c r="L40" s="11"/>
      <c r="M40" s="15" t="s">
        <v>64</v>
      </c>
      <c r="N40" s="11" t="s">
        <v>245</v>
      </c>
      <c r="O40" t="s">
        <v>187</v>
      </c>
      <c r="P40" s="16">
        <v>2023</v>
      </c>
    </row>
    <row r="41" spans="1:16" customFormat="1" ht="45">
      <c r="A41" s="4" t="s">
        <v>246</v>
      </c>
      <c r="B41" s="32" t="s">
        <v>247</v>
      </c>
      <c r="C41" s="32" t="s">
        <v>248</v>
      </c>
      <c r="D41" s="32" t="s">
        <v>249</v>
      </c>
      <c r="E41" s="32">
        <v>3841</v>
      </c>
      <c r="F41" s="32" t="s">
        <v>250</v>
      </c>
      <c r="G41" s="32" t="s">
        <v>244</v>
      </c>
      <c r="H41" s="32" t="s">
        <v>244</v>
      </c>
      <c r="I41" s="43" t="s">
        <v>253</v>
      </c>
      <c r="J41" s="43" t="s">
        <v>254</v>
      </c>
      <c r="K41" s="32" t="s">
        <v>50</v>
      </c>
      <c r="L41" s="32"/>
      <c r="M41" s="15" t="s">
        <v>64</v>
      </c>
      <c r="N41" s="11" t="s">
        <v>251</v>
      </c>
      <c r="O41" t="s">
        <v>187</v>
      </c>
      <c r="P41" s="16">
        <v>2023</v>
      </c>
    </row>
    <row r="42" spans="1:16" customFormat="1" ht="75">
      <c r="A42" s="4" t="s">
        <v>255</v>
      </c>
      <c r="B42" s="16" t="s">
        <v>256</v>
      </c>
      <c r="C42" s="11" t="s">
        <v>210</v>
      </c>
      <c r="D42" s="11" t="s">
        <v>262</v>
      </c>
      <c r="E42" s="16" t="s">
        <v>259</v>
      </c>
      <c r="F42" s="16" t="s">
        <v>90</v>
      </c>
      <c r="G42" s="16" t="s">
        <v>91</v>
      </c>
      <c r="H42" s="10" t="s">
        <v>211</v>
      </c>
      <c r="I42" s="3">
        <v>4198</v>
      </c>
      <c r="J42" s="3">
        <v>4198</v>
      </c>
      <c r="K42" s="16" t="s">
        <v>50</v>
      </c>
      <c r="L42" s="16"/>
      <c r="M42" s="15" t="s">
        <v>64</v>
      </c>
      <c r="O42" t="s">
        <v>95</v>
      </c>
      <c r="P42" s="16">
        <v>2023</v>
      </c>
    </row>
    <row r="43" spans="1:16" customFormat="1" ht="60">
      <c r="A43" s="45" t="s">
        <v>257</v>
      </c>
      <c r="B43" s="17" t="s">
        <v>258</v>
      </c>
      <c r="C43" s="11" t="s">
        <v>27</v>
      </c>
      <c r="D43" s="11" t="s">
        <v>260</v>
      </c>
      <c r="E43" s="16" t="s">
        <v>259</v>
      </c>
      <c r="F43" s="16" t="s">
        <v>90</v>
      </c>
      <c r="G43" s="16" t="s">
        <v>91</v>
      </c>
      <c r="H43" s="10" t="s">
        <v>211</v>
      </c>
      <c r="I43" s="3">
        <v>6200</v>
      </c>
      <c r="J43" s="3">
        <v>6200</v>
      </c>
      <c r="K43" s="16" t="s">
        <v>50</v>
      </c>
      <c r="L43" s="16"/>
      <c r="M43" s="15" t="s">
        <v>64</v>
      </c>
      <c r="N43" s="11" t="s">
        <v>261</v>
      </c>
      <c r="O43" t="s">
        <v>95</v>
      </c>
      <c r="P43" s="16">
        <v>2023</v>
      </c>
    </row>
    <row r="44" spans="1:16" customFormat="1" ht="30">
      <c r="A44" s="16">
        <v>5267633001</v>
      </c>
      <c r="B44" s="16" t="s">
        <v>263</v>
      </c>
      <c r="C44" s="11" t="s">
        <v>27</v>
      </c>
      <c r="D44" s="11" t="s">
        <v>89</v>
      </c>
      <c r="E44" s="16" t="s">
        <v>259</v>
      </c>
      <c r="F44" s="16" t="s">
        <v>90</v>
      </c>
      <c r="G44" s="16" t="s">
        <v>91</v>
      </c>
      <c r="H44" s="10" t="s">
        <v>211</v>
      </c>
      <c r="I44" s="3">
        <v>2916</v>
      </c>
      <c r="J44" s="3">
        <f>Tabulka1[[#This Row],[cena za aktuální objednávku bez DPH]]*2</f>
        <v>5832</v>
      </c>
      <c r="K44" s="16" t="s">
        <v>50</v>
      </c>
      <c r="L44" s="16"/>
      <c r="M44" s="15" t="s">
        <v>64</v>
      </c>
      <c r="N44" s="11" t="s">
        <v>264</v>
      </c>
      <c r="O44" s="16" t="s">
        <v>95</v>
      </c>
      <c r="P44" s="16">
        <v>2023</v>
      </c>
    </row>
    <row r="45" spans="1:16" customFormat="1" ht="120">
      <c r="A45" s="4">
        <v>5451023</v>
      </c>
      <c r="B45" s="32" t="s">
        <v>265</v>
      </c>
      <c r="C45" s="46" t="s">
        <v>266</v>
      </c>
      <c r="D45" s="32" t="s">
        <v>267</v>
      </c>
      <c r="E45" s="46">
        <v>3541</v>
      </c>
      <c r="F45" s="32" t="s">
        <v>268</v>
      </c>
      <c r="G45" s="46" t="s">
        <v>269</v>
      </c>
      <c r="H45" s="46" t="s">
        <v>244</v>
      </c>
      <c r="I45" s="47">
        <v>4100</v>
      </c>
      <c r="J45" s="47">
        <v>4100</v>
      </c>
      <c r="K45" s="46" t="s">
        <v>50</v>
      </c>
      <c r="L45" s="46"/>
      <c r="M45" s="15" t="s">
        <v>64</v>
      </c>
      <c r="N45" s="11" t="s">
        <v>271</v>
      </c>
      <c r="O45" t="s">
        <v>270</v>
      </c>
      <c r="P45" s="16">
        <v>2023</v>
      </c>
    </row>
    <row r="46" spans="1:16" customFormat="1" ht="45">
      <c r="A46" s="6" t="s">
        <v>272</v>
      </c>
      <c r="B46" s="6" t="s">
        <v>273</v>
      </c>
      <c r="C46" s="16" t="s">
        <v>72</v>
      </c>
      <c r="D46" s="16" t="s">
        <v>277</v>
      </c>
      <c r="E46" s="16" t="s">
        <v>76</v>
      </c>
      <c r="F46" s="11" t="s">
        <v>73</v>
      </c>
      <c r="G46" s="16" t="s">
        <v>274</v>
      </c>
      <c r="H46" s="10" t="s">
        <v>75</v>
      </c>
      <c r="I46" s="3">
        <v>14762</v>
      </c>
      <c r="J46" s="3">
        <v>14762</v>
      </c>
      <c r="K46" s="16" t="s">
        <v>25</v>
      </c>
      <c r="L46" s="16"/>
      <c r="M46" s="15" t="s">
        <v>64</v>
      </c>
      <c r="N46" s="11" t="s">
        <v>279</v>
      </c>
      <c r="O46" t="s">
        <v>60</v>
      </c>
      <c r="P46" s="16">
        <v>2023</v>
      </c>
    </row>
    <row r="47" spans="1:16" customFormat="1">
      <c r="A47" s="16" t="s">
        <v>275</v>
      </c>
      <c r="B47" s="16" t="s">
        <v>276</v>
      </c>
      <c r="C47" s="16" t="s">
        <v>72</v>
      </c>
      <c r="D47" s="16" t="s">
        <v>278</v>
      </c>
      <c r="E47" s="16" t="s">
        <v>76</v>
      </c>
      <c r="F47" s="16" t="s">
        <v>73</v>
      </c>
      <c r="G47" s="16" t="s">
        <v>274</v>
      </c>
      <c r="H47" s="10" t="s">
        <v>75</v>
      </c>
      <c r="I47" s="3">
        <v>14762</v>
      </c>
      <c r="J47" s="3">
        <v>29524</v>
      </c>
      <c r="K47" s="16" t="s">
        <v>25</v>
      </c>
      <c r="L47" s="16"/>
      <c r="M47" s="15" t="s">
        <v>64</v>
      </c>
      <c r="O47" t="s">
        <v>60</v>
      </c>
      <c r="P47" s="16">
        <v>2023</v>
      </c>
    </row>
    <row r="48" spans="1:16" customFormat="1" ht="30">
      <c r="A48" s="18">
        <v>68888</v>
      </c>
      <c r="B48" s="17" t="s">
        <v>280</v>
      </c>
      <c r="C48" s="16" t="s">
        <v>281</v>
      </c>
      <c r="D48" s="11" t="s">
        <v>282</v>
      </c>
      <c r="E48" s="16" t="s">
        <v>205</v>
      </c>
      <c r="F48" s="16" t="s">
        <v>204</v>
      </c>
      <c r="G48" s="16" t="s">
        <v>25</v>
      </c>
      <c r="H48" s="16"/>
      <c r="I48" s="3">
        <v>884</v>
      </c>
      <c r="J48" s="3">
        <f>884*5</f>
        <v>4420</v>
      </c>
      <c r="K48" s="16" t="s">
        <v>25</v>
      </c>
      <c r="L48" s="16"/>
      <c r="M48" s="15" t="s">
        <v>64</v>
      </c>
      <c r="N48" s="48" t="s">
        <v>283</v>
      </c>
      <c r="O48" t="s">
        <v>226</v>
      </c>
      <c r="P48" s="16">
        <v>2023</v>
      </c>
    </row>
    <row r="49" spans="1:16" customFormat="1" ht="45">
      <c r="A49" s="20" t="s">
        <v>284</v>
      </c>
      <c r="B49" s="17" t="s">
        <v>285</v>
      </c>
      <c r="C49" s="16" t="s">
        <v>286</v>
      </c>
      <c r="D49" s="11" t="s">
        <v>287</v>
      </c>
      <c r="E49" s="16" t="s">
        <v>205</v>
      </c>
      <c r="F49" s="16" t="s">
        <v>288</v>
      </c>
      <c r="G49" s="16" t="s">
        <v>25</v>
      </c>
      <c r="H49" s="16"/>
      <c r="I49" s="3">
        <v>993</v>
      </c>
      <c r="J49" s="3">
        <v>993</v>
      </c>
      <c r="K49" s="16" t="s">
        <v>25</v>
      </c>
      <c r="L49" s="16"/>
      <c r="M49" s="15" t="s">
        <v>64</v>
      </c>
      <c r="N49" s="11" t="s">
        <v>289</v>
      </c>
      <c r="O49" t="s">
        <v>226</v>
      </c>
      <c r="P49" s="16">
        <v>2023</v>
      </c>
    </row>
    <row r="50" spans="1:16" customFormat="1" ht="120">
      <c r="A50" s="49" t="s">
        <v>290</v>
      </c>
      <c r="B50" s="11" t="s">
        <v>291</v>
      </c>
      <c r="C50" s="16" t="s">
        <v>292</v>
      </c>
      <c r="D50" s="11" t="s">
        <v>294</v>
      </c>
      <c r="E50" s="16" t="s">
        <v>231</v>
      </c>
      <c r="F50" s="11" t="s">
        <v>307</v>
      </c>
      <c r="G50" s="11" t="s">
        <v>293</v>
      </c>
      <c r="H50" s="10" t="s">
        <v>295</v>
      </c>
      <c r="I50" s="3">
        <v>47495</v>
      </c>
      <c r="J50" s="42">
        <f>2*Tabulka1[[#This Row],[cena za aktuální objednávku bez DPH]]</f>
        <v>94990</v>
      </c>
      <c r="K50" s="16" t="s">
        <v>50</v>
      </c>
      <c r="L50" s="16"/>
      <c r="M50" s="19" t="s">
        <v>64</v>
      </c>
      <c r="N50" s="11" t="s">
        <v>308</v>
      </c>
      <c r="O50" t="s">
        <v>237</v>
      </c>
      <c r="P50" s="16">
        <v>2023</v>
      </c>
    </row>
    <row r="51" spans="1:16" customFormat="1" ht="30">
      <c r="A51" s="4" t="s">
        <v>297</v>
      </c>
      <c r="B51" s="16" t="s">
        <v>298</v>
      </c>
      <c r="C51" s="16" t="s">
        <v>299</v>
      </c>
      <c r="D51" s="16" t="s">
        <v>73</v>
      </c>
      <c r="E51" s="16" t="s">
        <v>304</v>
      </c>
      <c r="F51" s="16" t="s">
        <v>300</v>
      </c>
      <c r="G51" s="16" t="s">
        <v>274</v>
      </c>
      <c r="H51" s="10" t="s">
        <v>75</v>
      </c>
      <c r="I51" s="3">
        <v>11230</v>
      </c>
      <c r="J51" s="8">
        <v>11230</v>
      </c>
      <c r="K51" s="16" t="s">
        <v>25</v>
      </c>
      <c r="L51" s="16"/>
      <c r="M51" s="15" t="s">
        <v>64</v>
      </c>
      <c r="N51" s="7" t="s">
        <v>306</v>
      </c>
      <c r="O51" s="16" t="s">
        <v>60</v>
      </c>
      <c r="P51" s="16">
        <v>2023</v>
      </c>
    </row>
    <row r="52" spans="1:16" customFormat="1" ht="30">
      <c r="A52" s="4" t="s">
        <v>301</v>
      </c>
      <c r="B52" s="16" t="s">
        <v>302</v>
      </c>
      <c r="C52" s="16" t="s">
        <v>299</v>
      </c>
      <c r="D52" s="16" t="s">
        <v>73</v>
      </c>
      <c r="E52" s="16" t="s">
        <v>305</v>
      </c>
      <c r="F52" s="16" t="s">
        <v>303</v>
      </c>
      <c r="G52" s="16" t="s">
        <v>274</v>
      </c>
      <c r="H52" s="10" t="s">
        <v>75</v>
      </c>
      <c r="I52" s="3">
        <v>11230</v>
      </c>
      <c r="J52" s="8">
        <v>11230</v>
      </c>
      <c r="K52" s="16" t="s">
        <v>25</v>
      </c>
      <c r="L52" s="16"/>
      <c r="M52" s="15" t="s">
        <v>64</v>
      </c>
      <c r="N52" s="7" t="s">
        <v>306</v>
      </c>
      <c r="O52" s="16" t="s">
        <v>60</v>
      </c>
      <c r="P52" s="16">
        <v>2023</v>
      </c>
    </row>
    <row r="53" spans="1:16" customFormat="1" ht="75">
      <c r="A53" s="51" t="s">
        <v>309</v>
      </c>
      <c r="B53" s="52" t="s">
        <v>310</v>
      </c>
      <c r="C53" s="52" t="s">
        <v>311</v>
      </c>
      <c r="D53" s="52" t="s">
        <v>312</v>
      </c>
      <c r="E53" s="52" t="s">
        <v>329</v>
      </c>
      <c r="F53" s="52" t="s">
        <v>313</v>
      </c>
      <c r="G53" s="52" t="s">
        <v>314</v>
      </c>
      <c r="H53" s="56" t="s">
        <v>336</v>
      </c>
      <c r="I53" s="53">
        <v>10679</v>
      </c>
      <c r="J53" s="53" t="s">
        <v>316</v>
      </c>
      <c r="K53" s="52" t="s">
        <v>50</v>
      </c>
      <c r="L53" s="52"/>
      <c r="M53" s="15" t="s">
        <v>64</v>
      </c>
      <c r="N53" s="58" t="s">
        <v>339</v>
      </c>
      <c r="O53" s="37" t="s">
        <v>335</v>
      </c>
      <c r="P53">
        <v>2024</v>
      </c>
    </row>
    <row r="54" spans="1:16" customFormat="1" ht="75">
      <c r="A54" s="54" t="s">
        <v>317</v>
      </c>
      <c r="B54" s="55" t="s">
        <v>318</v>
      </c>
      <c r="C54" s="52" t="s">
        <v>311</v>
      </c>
      <c r="D54" s="52" t="s">
        <v>319</v>
      </c>
      <c r="E54" s="52" t="s">
        <v>330</v>
      </c>
      <c r="F54" s="52" t="s">
        <v>313</v>
      </c>
      <c r="G54" s="52" t="s">
        <v>314</v>
      </c>
      <c r="H54" s="56" t="s">
        <v>315</v>
      </c>
      <c r="I54" s="53">
        <v>11087</v>
      </c>
      <c r="J54" s="53" t="s">
        <v>316</v>
      </c>
      <c r="K54" s="52" t="s">
        <v>50</v>
      </c>
      <c r="L54" s="52"/>
      <c r="M54" s="15" t="s">
        <v>64</v>
      </c>
      <c r="N54" s="57" t="s">
        <v>337</v>
      </c>
      <c r="O54" s="37" t="s">
        <v>334</v>
      </c>
      <c r="P54" s="16">
        <v>2024</v>
      </c>
    </row>
    <row r="55" spans="1:16" customFormat="1" ht="75">
      <c r="A55" s="54" t="s">
        <v>320</v>
      </c>
      <c r="B55" s="55" t="s">
        <v>321</v>
      </c>
      <c r="C55" s="52" t="s">
        <v>311</v>
      </c>
      <c r="D55" s="52" t="s">
        <v>322</v>
      </c>
      <c r="E55" s="52" t="s">
        <v>331</v>
      </c>
      <c r="F55" s="52" t="s">
        <v>313</v>
      </c>
      <c r="G55" s="52" t="s">
        <v>314</v>
      </c>
      <c r="H55" s="56" t="s">
        <v>315</v>
      </c>
      <c r="I55" s="53">
        <v>14092</v>
      </c>
      <c r="J55" s="53" t="s">
        <v>316</v>
      </c>
      <c r="K55" s="52" t="s">
        <v>50</v>
      </c>
      <c r="L55" s="52"/>
      <c r="M55" s="15" t="s">
        <v>64</v>
      </c>
      <c r="N55" s="50" t="s">
        <v>338</v>
      </c>
      <c r="O55" s="37" t="s">
        <v>334</v>
      </c>
      <c r="P55" s="16">
        <v>2024</v>
      </c>
    </row>
    <row r="56" spans="1:16" customFormat="1" ht="75">
      <c r="A56" s="54" t="s">
        <v>323</v>
      </c>
      <c r="B56" s="55" t="s">
        <v>324</v>
      </c>
      <c r="C56" s="52" t="s">
        <v>311</v>
      </c>
      <c r="D56" s="52" t="s">
        <v>325</v>
      </c>
      <c r="E56" s="52" t="s">
        <v>332</v>
      </c>
      <c r="F56" s="52" t="s">
        <v>313</v>
      </c>
      <c r="G56" s="52" t="s">
        <v>314</v>
      </c>
      <c r="H56" s="56" t="s">
        <v>315</v>
      </c>
      <c r="I56" s="53">
        <v>11925</v>
      </c>
      <c r="J56" s="53" t="s">
        <v>316</v>
      </c>
      <c r="K56" s="52" t="s">
        <v>50</v>
      </c>
      <c r="L56" s="52"/>
      <c r="M56" s="15" t="s">
        <v>64</v>
      </c>
      <c r="N56" s="50" t="s">
        <v>338</v>
      </c>
      <c r="O56" s="37" t="s">
        <v>334</v>
      </c>
      <c r="P56" s="16">
        <v>2024</v>
      </c>
    </row>
    <row r="57" spans="1:16" customFormat="1" ht="75">
      <c r="A57" s="51" t="s">
        <v>326</v>
      </c>
      <c r="B57" s="52" t="s">
        <v>327</v>
      </c>
      <c r="C57" s="52" t="s">
        <v>311</v>
      </c>
      <c r="D57" s="52" t="s">
        <v>328</v>
      </c>
      <c r="E57" s="52" t="s">
        <v>333</v>
      </c>
      <c r="F57" s="52" t="s">
        <v>313</v>
      </c>
      <c r="G57" s="52" t="s">
        <v>314</v>
      </c>
      <c r="H57" s="56" t="s">
        <v>315</v>
      </c>
      <c r="I57" s="53">
        <v>1671</v>
      </c>
      <c r="J57" s="53" t="s">
        <v>316</v>
      </c>
      <c r="K57" s="52" t="s">
        <v>50</v>
      </c>
      <c r="L57" s="52"/>
      <c r="M57" s="15" t="s">
        <v>64</v>
      </c>
      <c r="N57" s="50" t="s">
        <v>338</v>
      </c>
      <c r="O57" s="37" t="s">
        <v>334</v>
      </c>
      <c r="P57" s="16">
        <v>2024</v>
      </c>
    </row>
    <row r="58" spans="1:16" customFormat="1" ht="90">
      <c r="A58" s="59">
        <v>5278511001</v>
      </c>
      <c r="B58" s="16" t="s">
        <v>340</v>
      </c>
      <c r="C58" s="11" t="s">
        <v>27</v>
      </c>
      <c r="D58" s="11" t="s">
        <v>341</v>
      </c>
      <c r="E58" s="16" t="s">
        <v>93</v>
      </c>
      <c r="F58" s="16" t="s">
        <v>342</v>
      </c>
      <c r="G58" s="16" t="s">
        <v>91</v>
      </c>
      <c r="H58" s="10" t="s">
        <v>211</v>
      </c>
      <c r="I58" s="3">
        <v>21600</v>
      </c>
      <c r="J58" s="3">
        <v>21600</v>
      </c>
      <c r="K58" s="16" t="s">
        <v>50</v>
      </c>
      <c r="L58" s="16"/>
      <c r="M58" s="15" t="s">
        <v>64</v>
      </c>
      <c r="N58" s="7" t="s">
        <v>348</v>
      </c>
      <c r="O58" s="50" t="s">
        <v>95</v>
      </c>
      <c r="P58" s="16">
        <v>2024</v>
      </c>
    </row>
    <row r="59" spans="1:16" customFormat="1">
      <c r="A59" s="60">
        <v>5278660001</v>
      </c>
      <c r="B59" s="17" t="s">
        <v>343</v>
      </c>
      <c r="C59" s="11" t="s">
        <v>27</v>
      </c>
      <c r="D59" s="11" t="s">
        <v>344</v>
      </c>
      <c r="E59" s="16" t="s">
        <v>93</v>
      </c>
      <c r="F59" s="16" t="s">
        <v>342</v>
      </c>
      <c r="G59" s="16" t="s">
        <v>91</v>
      </c>
      <c r="H59" s="10" t="s">
        <v>211</v>
      </c>
      <c r="I59" s="3">
        <v>24840</v>
      </c>
      <c r="J59" s="3">
        <v>24840</v>
      </c>
      <c r="K59" s="16" t="s">
        <v>50</v>
      </c>
      <c r="L59" s="16"/>
      <c r="M59" s="15" t="s">
        <v>64</v>
      </c>
      <c r="N59" t="s">
        <v>347</v>
      </c>
      <c r="O59" t="s">
        <v>95</v>
      </c>
      <c r="P59" s="16">
        <v>2024</v>
      </c>
    </row>
    <row r="60" spans="1:16" customFormat="1">
      <c r="A60" s="16">
        <v>5272017001</v>
      </c>
      <c r="B60" s="16" t="s">
        <v>345</v>
      </c>
      <c r="C60" s="11" t="s">
        <v>27</v>
      </c>
      <c r="D60" s="11" t="s">
        <v>346</v>
      </c>
      <c r="E60" s="16" t="s">
        <v>93</v>
      </c>
      <c r="F60" s="16" t="s">
        <v>342</v>
      </c>
      <c r="G60" s="16" t="s">
        <v>91</v>
      </c>
      <c r="H60" s="10" t="s">
        <v>211</v>
      </c>
      <c r="I60" s="3">
        <v>1933</v>
      </c>
      <c r="J60" s="3">
        <v>1933</v>
      </c>
      <c r="K60" s="16" t="s">
        <v>50</v>
      </c>
      <c r="L60" s="16"/>
      <c r="M60" s="15" t="s">
        <v>64</v>
      </c>
      <c r="N60" t="s">
        <v>347</v>
      </c>
      <c r="O60" t="s">
        <v>95</v>
      </c>
      <c r="P60" s="16">
        <v>2024</v>
      </c>
    </row>
    <row r="61" spans="1:16" customFormat="1" ht="112.9" customHeight="1">
      <c r="A61" s="18" t="s">
        <v>349</v>
      </c>
      <c r="B61" s="17" t="s">
        <v>350</v>
      </c>
      <c r="C61" s="16" t="s">
        <v>286</v>
      </c>
      <c r="D61" s="11" t="s">
        <v>351</v>
      </c>
      <c r="E61" s="16" t="s">
        <v>205</v>
      </c>
      <c r="F61" s="16" t="s">
        <v>204</v>
      </c>
      <c r="G61" s="16" t="s">
        <v>25</v>
      </c>
      <c r="H61" s="16"/>
      <c r="I61" s="3">
        <v>2700</v>
      </c>
      <c r="J61" s="3">
        <v>13500</v>
      </c>
      <c r="K61" s="16" t="s">
        <v>25</v>
      </c>
      <c r="L61" s="16"/>
      <c r="M61" s="15" t="s">
        <v>64</v>
      </c>
      <c r="N61" s="48" t="s">
        <v>352</v>
      </c>
      <c r="O61" t="s">
        <v>226</v>
      </c>
      <c r="P61" s="16">
        <v>2024</v>
      </c>
    </row>
    <row r="62" spans="1:16" customFormat="1" ht="30">
      <c r="A62" s="4" t="s">
        <v>353</v>
      </c>
      <c r="B62" s="11" t="s">
        <v>354</v>
      </c>
      <c r="C62" s="16" t="s">
        <v>299</v>
      </c>
      <c r="D62" s="16" t="s">
        <v>355</v>
      </c>
      <c r="E62" s="11" t="s">
        <v>356</v>
      </c>
      <c r="F62" s="16" t="s">
        <v>357</v>
      </c>
      <c r="G62" s="16" t="s">
        <v>274</v>
      </c>
      <c r="H62" s="10" t="s">
        <v>75</v>
      </c>
      <c r="I62" s="3">
        <v>11230</v>
      </c>
      <c r="J62" s="3">
        <v>11230</v>
      </c>
      <c r="K62" s="16" t="s">
        <v>25</v>
      </c>
      <c r="L62" s="16"/>
      <c r="M62" s="15" t="s">
        <v>64</v>
      </c>
      <c r="N62" s="11" t="s">
        <v>358</v>
      </c>
      <c r="O62" t="s">
        <v>60</v>
      </c>
      <c r="P62" s="16">
        <v>2024</v>
      </c>
    </row>
    <row r="63" spans="1:16" customFormat="1" ht="45">
      <c r="A63" s="16" t="s">
        <v>359</v>
      </c>
      <c r="B63" s="11" t="s">
        <v>361</v>
      </c>
      <c r="C63" s="16" t="s">
        <v>360</v>
      </c>
      <c r="D63" s="11" t="s">
        <v>364</v>
      </c>
      <c r="E63" s="16">
        <v>6322</v>
      </c>
      <c r="F63" s="16" t="s">
        <v>363</v>
      </c>
      <c r="G63" s="16" t="s">
        <v>244</v>
      </c>
      <c r="H63" s="16" t="s">
        <v>244</v>
      </c>
      <c r="I63" s="3">
        <v>890</v>
      </c>
      <c r="J63" s="3">
        <v>890</v>
      </c>
      <c r="K63" s="16" t="s">
        <v>25</v>
      </c>
      <c r="L63" s="16"/>
      <c r="M63" s="63" t="s">
        <v>401</v>
      </c>
      <c r="N63" s="11" t="s">
        <v>365</v>
      </c>
      <c r="O63" t="s">
        <v>362</v>
      </c>
      <c r="P63" s="16">
        <v>2024</v>
      </c>
    </row>
    <row r="64" spans="1:16" customFormat="1" ht="75">
      <c r="A64" s="61" t="s">
        <v>368</v>
      </c>
      <c r="B64" s="61" t="s">
        <v>366</v>
      </c>
      <c r="C64" s="16" t="s">
        <v>367</v>
      </c>
      <c r="D64" s="16" t="s">
        <v>370</v>
      </c>
      <c r="E64" s="16">
        <v>3245</v>
      </c>
      <c r="F64" s="16" t="s">
        <v>159</v>
      </c>
      <c r="G64" s="16" t="s">
        <v>77</v>
      </c>
      <c r="H64" s="10" t="s">
        <v>160</v>
      </c>
      <c r="I64" s="3">
        <v>11710</v>
      </c>
      <c r="J64" s="3">
        <v>11710</v>
      </c>
      <c r="K64" s="16" t="s">
        <v>50</v>
      </c>
      <c r="L64" s="16"/>
      <c r="M64" s="15" t="s">
        <v>64</v>
      </c>
      <c r="N64" s="11" t="s">
        <v>369</v>
      </c>
      <c r="O64" t="s">
        <v>178</v>
      </c>
      <c r="P64" s="16">
        <v>2024</v>
      </c>
    </row>
    <row r="65" spans="1:16" customFormat="1" ht="105">
      <c r="A65" s="4">
        <v>5552729001</v>
      </c>
      <c r="B65" s="16" t="s">
        <v>371</v>
      </c>
      <c r="C65" s="11" t="s">
        <v>27</v>
      </c>
      <c r="D65" s="11" t="s">
        <v>372</v>
      </c>
      <c r="E65" s="16" t="s">
        <v>93</v>
      </c>
      <c r="F65" s="16" t="s">
        <v>90</v>
      </c>
      <c r="G65" s="16" t="s">
        <v>91</v>
      </c>
      <c r="H65" s="10" t="s">
        <v>211</v>
      </c>
      <c r="I65" s="3">
        <v>6048</v>
      </c>
      <c r="J65" s="8">
        <f>6*Tabulka1[[#This Row],[cena za aktuální objednávku bez DPH]]</f>
        <v>36288</v>
      </c>
      <c r="K65" s="16" t="s">
        <v>50</v>
      </c>
      <c r="L65" s="16"/>
      <c r="M65" s="15" t="s">
        <v>64</v>
      </c>
      <c r="N65" s="11" t="s">
        <v>373</v>
      </c>
      <c r="O65" t="s">
        <v>95</v>
      </c>
      <c r="P65" s="16">
        <v>2024</v>
      </c>
    </row>
    <row r="66" spans="1:16" customFormat="1" ht="78.75">
      <c r="A66">
        <v>345788</v>
      </c>
      <c r="B66" t="s">
        <v>376</v>
      </c>
      <c r="C66" t="s">
        <v>377</v>
      </c>
      <c r="D66" s="25" t="s">
        <v>374</v>
      </c>
      <c r="E66" s="16" t="s">
        <v>112</v>
      </c>
      <c r="F66" s="16" t="s">
        <v>109</v>
      </c>
      <c r="G66" s="16" t="s">
        <v>110</v>
      </c>
      <c r="H66" s="10" t="s">
        <v>114</v>
      </c>
      <c r="I66" s="3">
        <v>6122</v>
      </c>
      <c r="J66" s="3">
        <f>4*Tabulka1[[#This Row],[cena za aktuální objednávku bez DPH]]</f>
        <v>24488</v>
      </c>
      <c r="L66" s="16"/>
      <c r="M66" s="15" t="s">
        <v>64</v>
      </c>
      <c r="N66" s="62" t="s">
        <v>375</v>
      </c>
      <c r="O66" t="s">
        <v>113</v>
      </c>
      <c r="P66" s="16">
        <v>2024</v>
      </c>
    </row>
    <row r="67" spans="1:16" customFormat="1" ht="249.95" customHeight="1">
      <c r="A67" t="s">
        <v>380</v>
      </c>
      <c r="B67" t="s">
        <v>381</v>
      </c>
      <c r="C67" t="s">
        <v>379</v>
      </c>
      <c r="D67" s="11" t="s">
        <v>378</v>
      </c>
      <c r="E67" s="16" t="s">
        <v>112</v>
      </c>
      <c r="F67" s="16" t="s">
        <v>109</v>
      </c>
      <c r="G67" s="16" t="s">
        <v>110</v>
      </c>
      <c r="H67" s="10" t="s">
        <v>114</v>
      </c>
      <c r="I67" s="3">
        <v>23625</v>
      </c>
      <c r="J67" s="3">
        <f>2*Tabulka1[[#This Row],[cena za aktuální objednávku bez DPH]]</f>
        <v>47250</v>
      </c>
      <c r="L67" s="16"/>
      <c r="M67" s="15" t="s">
        <v>64</v>
      </c>
      <c r="N67" s="25" t="s">
        <v>382</v>
      </c>
      <c r="O67" s="16" t="s">
        <v>113</v>
      </c>
      <c r="P67" s="16">
        <v>2024</v>
      </c>
    </row>
    <row r="68" spans="1:16" customFormat="1" ht="42" customHeight="1">
      <c r="A68" s="18">
        <v>12000142</v>
      </c>
      <c r="B68" s="17" t="s">
        <v>383</v>
      </c>
      <c r="C68" s="16" t="s">
        <v>384</v>
      </c>
      <c r="D68" s="16" t="s">
        <v>385</v>
      </c>
      <c r="E68" s="16" t="s">
        <v>44</v>
      </c>
      <c r="F68" s="11" t="s">
        <v>389</v>
      </c>
      <c r="G68" s="16" t="s">
        <v>386</v>
      </c>
      <c r="H68" s="10" t="s">
        <v>387</v>
      </c>
      <c r="I68" s="3">
        <v>6463</v>
      </c>
      <c r="J68" s="3">
        <f>2*Tabulka1[[#This Row],[cena za aktuální objednávku bez DPH]]</f>
        <v>12926</v>
      </c>
      <c r="K68" t="s">
        <v>25</v>
      </c>
      <c r="L68" s="16"/>
      <c r="M68" s="15" t="s">
        <v>64</v>
      </c>
      <c r="N68" s="11" t="s">
        <v>390</v>
      </c>
      <c r="O68" t="s">
        <v>388</v>
      </c>
      <c r="P68" s="16">
        <v>2024</v>
      </c>
    </row>
    <row r="69" spans="1:16" customFormat="1">
      <c r="A69" s="4" t="s">
        <v>397</v>
      </c>
      <c r="B69" s="16" t="s">
        <v>398</v>
      </c>
      <c r="C69" s="16" t="s">
        <v>399</v>
      </c>
      <c r="D69" s="16" t="s">
        <v>391</v>
      </c>
      <c r="E69" s="16" t="s">
        <v>394</v>
      </c>
      <c r="F69" s="16" t="s">
        <v>392</v>
      </c>
      <c r="G69" s="16" t="s">
        <v>393</v>
      </c>
      <c r="H69" s="10" t="s">
        <v>396</v>
      </c>
      <c r="I69" s="3">
        <v>9400</v>
      </c>
      <c r="J69" s="3">
        <f>2*Tabulka1[[#This Row],[cena za aktuální objednávku bez DPH]]</f>
        <v>18800</v>
      </c>
      <c r="K69" s="16" t="s">
        <v>25</v>
      </c>
      <c r="L69" s="16"/>
      <c r="M69" s="15" t="s">
        <v>64</v>
      </c>
      <c r="N69" t="s">
        <v>400</v>
      </c>
      <c r="O69" t="s">
        <v>395</v>
      </c>
      <c r="P69" s="16">
        <v>2024</v>
      </c>
    </row>
    <row r="70" spans="1:16" customFormat="1" ht="30">
      <c r="A70" s="4" t="s">
        <v>402</v>
      </c>
      <c r="B70" s="11" t="s">
        <v>403</v>
      </c>
      <c r="C70" t="s">
        <v>404</v>
      </c>
      <c r="D70" s="11" t="s">
        <v>407</v>
      </c>
      <c r="E70" s="16" t="s">
        <v>305</v>
      </c>
      <c r="F70" s="22" t="s">
        <v>159</v>
      </c>
      <c r="G70" s="11" t="s">
        <v>25</v>
      </c>
      <c r="H70" t="s">
        <v>25</v>
      </c>
      <c r="I70" s="3">
        <v>4176</v>
      </c>
      <c r="J70" s="3">
        <v>4176</v>
      </c>
      <c r="K70" t="s">
        <v>25</v>
      </c>
      <c r="L70" s="16"/>
      <c r="M70" s="15" t="s">
        <v>64</v>
      </c>
      <c r="N70" s="11" t="s">
        <v>405</v>
      </c>
      <c r="O70" s="37" t="s">
        <v>406</v>
      </c>
      <c r="P70" s="16">
        <v>2024</v>
      </c>
    </row>
    <row r="71" spans="1:16" customFormat="1">
      <c r="A71" s="65" t="s">
        <v>408</v>
      </c>
      <c r="B71" s="64" t="s">
        <v>409</v>
      </c>
      <c r="C71" s="16" t="s">
        <v>410</v>
      </c>
      <c r="D71" s="16" t="s">
        <v>411</v>
      </c>
      <c r="E71" s="75" t="s">
        <v>412</v>
      </c>
      <c r="F71" s="16" t="s">
        <v>413</v>
      </c>
      <c r="G71" s="16" t="s">
        <v>420</v>
      </c>
      <c r="H71" s="16"/>
      <c r="I71" s="3">
        <v>3750</v>
      </c>
      <c r="J71" s="3">
        <v>3750</v>
      </c>
      <c r="K71" s="3" t="s">
        <v>22</v>
      </c>
      <c r="L71" s="3" t="s">
        <v>838</v>
      </c>
      <c r="M71" s="15" t="s">
        <v>64</v>
      </c>
      <c r="N71" t="s">
        <v>418</v>
      </c>
      <c r="O71" t="s">
        <v>59</v>
      </c>
      <c r="P71" s="16">
        <v>2024</v>
      </c>
    </row>
    <row r="72" spans="1:16" customFormat="1">
      <c r="A72" s="66">
        <v>31800</v>
      </c>
      <c r="B72" s="64" t="s">
        <v>414</v>
      </c>
      <c r="C72" s="16" t="s">
        <v>410</v>
      </c>
      <c r="D72" s="16" t="s">
        <v>411</v>
      </c>
      <c r="E72" s="75" t="s">
        <v>412</v>
      </c>
      <c r="F72" s="16" t="s">
        <v>413</v>
      </c>
      <c r="G72" s="16" t="s">
        <v>420</v>
      </c>
      <c r="H72" s="16"/>
      <c r="I72" s="3">
        <v>5380</v>
      </c>
      <c r="J72" s="3">
        <v>5380</v>
      </c>
      <c r="K72" s="3" t="s">
        <v>22</v>
      </c>
      <c r="L72" s="3" t="s">
        <v>838</v>
      </c>
      <c r="M72" s="15" t="s">
        <v>64</v>
      </c>
      <c r="N72" s="16" t="s">
        <v>418</v>
      </c>
      <c r="O72" t="s">
        <v>59</v>
      </c>
      <c r="P72" s="16">
        <v>2024</v>
      </c>
    </row>
    <row r="73" spans="1:16" customFormat="1">
      <c r="A73" s="4" t="s">
        <v>415</v>
      </c>
      <c r="B73" s="67" t="s">
        <v>416</v>
      </c>
      <c r="C73" s="16" t="s">
        <v>417</v>
      </c>
      <c r="D73" s="16" t="s">
        <v>411</v>
      </c>
      <c r="E73" s="75" t="s">
        <v>412</v>
      </c>
      <c r="F73" s="16" t="s">
        <v>413</v>
      </c>
      <c r="G73" s="16" t="s">
        <v>420</v>
      </c>
      <c r="I73" s="3">
        <v>4581</v>
      </c>
      <c r="J73" s="3">
        <v>4581</v>
      </c>
      <c r="K73" s="16" t="s">
        <v>22</v>
      </c>
      <c r="L73" s="3" t="s">
        <v>838</v>
      </c>
      <c r="M73" s="15" t="s">
        <v>64</v>
      </c>
      <c r="N73" t="s">
        <v>419</v>
      </c>
      <c r="O73" t="s">
        <v>59</v>
      </c>
      <c r="P73" s="16">
        <v>2024</v>
      </c>
    </row>
    <row r="74" spans="1:16" customFormat="1" ht="18">
      <c r="A74" s="40">
        <v>562618</v>
      </c>
      <c r="B74" s="39" t="s">
        <v>421</v>
      </c>
      <c r="C74" s="16" t="s">
        <v>422</v>
      </c>
      <c r="D74" s="16" t="s">
        <v>434</v>
      </c>
      <c r="E74" s="75" t="s">
        <v>423</v>
      </c>
      <c r="F74" s="16" t="s">
        <v>65</v>
      </c>
      <c r="G74" s="16" t="s">
        <v>66</v>
      </c>
      <c r="H74" s="10" t="s">
        <v>67</v>
      </c>
      <c r="I74" s="3" t="s">
        <v>424</v>
      </c>
      <c r="J74" s="3" t="s">
        <v>425</v>
      </c>
      <c r="K74" s="119" t="s">
        <v>426</v>
      </c>
      <c r="L74" s="1" t="s">
        <v>838</v>
      </c>
      <c r="M74" s="15" t="s">
        <v>64</v>
      </c>
      <c r="N74" t="s">
        <v>433</v>
      </c>
      <c r="O74" t="s">
        <v>432</v>
      </c>
      <c r="P74" s="16">
        <v>2024</v>
      </c>
    </row>
    <row r="75" spans="1:16" customFormat="1" ht="18">
      <c r="A75" s="40">
        <v>561305</v>
      </c>
      <c r="B75" s="39" t="s">
        <v>427</v>
      </c>
      <c r="C75" s="16" t="s">
        <v>422</v>
      </c>
      <c r="D75" s="16" t="s">
        <v>434</v>
      </c>
      <c r="E75" s="75" t="s">
        <v>423</v>
      </c>
      <c r="F75" s="16" t="s">
        <v>65</v>
      </c>
      <c r="G75" s="16" t="s">
        <v>66</v>
      </c>
      <c r="H75" s="10" t="s">
        <v>67</v>
      </c>
      <c r="I75" s="3" t="s">
        <v>428</v>
      </c>
      <c r="J75" s="3" t="s">
        <v>429</v>
      </c>
      <c r="K75" s="119" t="s">
        <v>426</v>
      </c>
      <c r="L75" s="1" t="s">
        <v>838</v>
      </c>
      <c r="M75" s="15" t="s">
        <v>64</v>
      </c>
      <c r="N75" s="16" t="s">
        <v>433</v>
      </c>
      <c r="O75" s="16" t="s">
        <v>432</v>
      </c>
      <c r="P75" s="16">
        <v>2024</v>
      </c>
    </row>
    <row r="76" spans="1:16" customFormat="1" ht="18">
      <c r="A76" s="40">
        <v>555339</v>
      </c>
      <c r="B76" s="39" t="s">
        <v>430</v>
      </c>
      <c r="C76" s="16" t="s">
        <v>422</v>
      </c>
      <c r="D76" s="16" t="s">
        <v>434</v>
      </c>
      <c r="E76" s="75" t="s">
        <v>423</v>
      </c>
      <c r="F76" s="16" t="s">
        <v>65</v>
      </c>
      <c r="G76" s="16" t="s">
        <v>66</v>
      </c>
      <c r="H76" s="10" t="s">
        <v>67</v>
      </c>
      <c r="I76" s="3" t="s">
        <v>431</v>
      </c>
      <c r="J76" s="3" t="s">
        <v>431</v>
      </c>
      <c r="K76" s="119" t="s">
        <v>426</v>
      </c>
      <c r="L76" s="1" t="s">
        <v>838</v>
      </c>
      <c r="M76" s="15" t="s">
        <v>64</v>
      </c>
      <c r="N76" s="16" t="s">
        <v>433</v>
      </c>
      <c r="O76" s="16" t="s">
        <v>432</v>
      </c>
      <c r="P76" s="16">
        <v>2024</v>
      </c>
    </row>
    <row r="77" spans="1:16" customFormat="1">
      <c r="A77" s="4" t="s">
        <v>435</v>
      </c>
      <c r="B77" s="16" t="s">
        <v>436</v>
      </c>
      <c r="C77" s="16" t="s">
        <v>437</v>
      </c>
      <c r="D77" s="16" t="s">
        <v>440</v>
      </c>
      <c r="E77" s="75" t="s">
        <v>21</v>
      </c>
      <c r="F77" s="16" t="s">
        <v>438</v>
      </c>
      <c r="G77" s="16" t="s">
        <v>25</v>
      </c>
      <c r="H77" s="16" t="s">
        <v>25</v>
      </c>
      <c r="I77" s="3">
        <v>5934</v>
      </c>
      <c r="J77" s="3">
        <f>Tabulka1[[#This Row],[cena za aktuální objednávku bez DPH]]</f>
        <v>5934</v>
      </c>
      <c r="K77" t="s">
        <v>25</v>
      </c>
      <c r="L77" s="16"/>
      <c r="M77" s="15" t="s">
        <v>64</v>
      </c>
      <c r="N77" t="s">
        <v>439</v>
      </c>
      <c r="O77" s="16" t="s">
        <v>59</v>
      </c>
      <c r="P77" s="16">
        <v>2024</v>
      </c>
    </row>
    <row r="78" spans="1:16" customFormat="1" ht="15.75">
      <c r="A78" s="68" t="s">
        <v>441</v>
      </c>
      <c r="B78" s="16" t="s">
        <v>442</v>
      </c>
      <c r="C78" s="16" t="s">
        <v>443</v>
      </c>
      <c r="D78" s="16" t="s">
        <v>433</v>
      </c>
      <c r="E78" s="75" t="s">
        <v>21</v>
      </c>
      <c r="F78" s="16" t="s">
        <v>65</v>
      </c>
      <c r="G78" s="16" t="s">
        <v>66</v>
      </c>
      <c r="H78" s="10" t="s">
        <v>67</v>
      </c>
      <c r="I78" s="3">
        <v>7590</v>
      </c>
      <c r="J78" s="3">
        <v>7590</v>
      </c>
      <c r="K78" s="3" t="s">
        <v>22</v>
      </c>
      <c r="L78" s="3" t="s">
        <v>838</v>
      </c>
      <c r="M78" s="15" t="s">
        <v>64</v>
      </c>
      <c r="N78" s="16" t="s">
        <v>446</v>
      </c>
      <c r="O78" t="s">
        <v>59</v>
      </c>
      <c r="P78" s="16">
        <v>2024</v>
      </c>
    </row>
    <row r="79" spans="1:16" customFormat="1" ht="15.75">
      <c r="A79" s="69" t="s">
        <v>444</v>
      </c>
      <c r="B79" s="17" t="s">
        <v>445</v>
      </c>
      <c r="C79" s="16" t="s">
        <v>443</v>
      </c>
      <c r="D79" s="16" t="s">
        <v>433</v>
      </c>
      <c r="E79" s="75" t="s">
        <v>21</v>
      </c>
      <c r="F79" s="16" t="s">
        <v>65</v>
      </c>
      <c r="G79" s="16" t="s">
        <v>66</v>
      </c>
      <c r="H79" s="10" t="s">
        <v>67</v>
      </c>
      <c r="I79" s="3">
        <v>5660</v>
      </c>
      <c r="J79" s="3">
        <v>5660</v>
      </c>
      <c r="K79" s="3" t="s">
        <v>22</v>
      </c>
      <c r="L79" s="3" t="s">
        <v>838</v>
      </c>
      <c r="M79" s="15" t="s">
        <v>64</v>
      </c>
      <c r="N79" s="16" t="s">
        <v>446</v>
      </c>
      <c r="O79" t="s">
        <v>59</v>
      </c>
      <c r="P79" s="16">
        <v>2024</v>
      </c>
    </row>
    <row r="80" spans="1:16" customFormat="1" ht="45">
      <c r="A80" s="4">
        <v>5269059001</v>
      </c>
      <c r="B80" s="16" t="s">
        <v>447</v>
      </c>
      <c r="C80" s="11" t="s">
        <v>27</v>
      </c>
      <c r="D80" s="11" t="s">
        <v>458</v>
      </c>
      <c r="E80" s="74" t="s">
        <v>93</v>
      </c>
      <c r="F80" s="16" t="s">
        <v>90</v>
      </c>
      <c r="G80" s="16" t="s">
        <v>91</v>
      </c>
      <c r="H80" s="10" t="s">
        <v>211</v>
      </c>
      <c r="I80" s="3">
        <v>3780</v>
      </c>
      <c r="J80" s="3">
        <f>4*Tabulka1[[#This Row],[cena za aktuální objednávku bez DPH]]</f>
        <v>15120</v>
      </c>
      <c r="K80" s="16" t="s">
        <v>50</v>
      </c>
      <c r="L80" s="16"/>
      <c r="M80" s="15" t="s">
        <v>64</v>
      </c>
      <c r="N80" s="73" t="s">
        <v>457</v>
      </c>
      <c r="O80" t="s">
        <v>95</v>
      </c>
      <c r="P80" s="16">
        <v>2024</v>
      </c>
    </row>
    <row r="81" spans="1:16" customFormat="1" ht="45">
      <c r="A81" s="72">
        <v>6433359001</v>
      </c>
      <c r="B81" s="71" t="s">
        <v>448</v>
      </c>
      <c r="C81" s="11" t="s">
        <v>27</v>
      </c>
      <c r="D81" s="11" t="s">
        <v>459</v>
      </c>
      <c r="E81" s="74" t="s">
        <v>93</v>
      </c>
      <c r="F81" s="16" t="s">
        <v>90</v>
      </c>
      <c r="G81" s="16" t="s">
        <v>91</v>
      </c>
      <c r="H81" s="10" t="s">
        <v>211</v>
      </c>
      <c r="I81" s="3">
        <v>3552</v>
      </c>
      <c r="J81" s="3">
        <f>10*Tabulka1[[#This Row],[cena za aktuální objednávku bez DPH]]</f>
        <v>35520</v>
      </c>
      <c r="K81" s="16" t="s">
        <v>50</v>
      </c>
      <c r="L81" s="16"/>
      <c r="M81" s="15" t="s">
        <v>64</v>
      </c>
      <c r="N81" s="70" t="s">
        <v>449</v>
      </c>
      <c r="O81" s="16" t="s">
        <v>95</v>
      </c>
      <c r="P81" s="16">
        <v>2024</v>
      </c>
    </row>
    <row r="82" spans="1:16" customFormat="1" ht="30">
      <c r="A82" s="4" t="s">
        <v>450</v>
      </c>
      <c r="B82" s="16" t="s">
        <v>451</v>
      </c>
      <c r="C82" s="11" t="s">
        <v>452</v>
      </c>
      <c r="D82" s="11" t="s">
        <v>460</v>
      </c>
      <c r="E82" s="74" t="s">
        <v>93</v>
      </c>
      <c r="F82" s="16" t="s">
        <v>90</v>
      </c>
      <c r="G82" s="16" t="s">
        <v>91</v>
      </c>
      <c r="H82" s="10" t="s">
        <v>211</v>
      </c>
      <c r="I82" s="3">
        <v>11191</v>
      </c>
      <c r="J82" s="3">
        <f>1*Tabulka1[[#This Row],[cena za aktuální objednávku bez DPH]]</f>
        <v>11191</v>
      </c>
      <c r="K82" s="16" t="s">
        <v>50</v>
      </c>
      <c r="L82" s="16"/>
      <c r="M82" s="15" t="s">
        <v>64</v>
      </c>
      <c r="N82" s="70" t="s">
        <v>453</v>
      </c>
      <c r="O82" s="16" t="s">
        <v>95</v>
      </c>
      <c r="P82" s="16">
        <v>2024</v>
      </c>
    </row>
    <row r="83" spans="1:16" customFormat="1" ht="75">
      <c r="A83" s="4" t="s">
        <v>454</v>
      </c>
      <c r="B83" s="16" t="s">
        <v>455</v>
      </c>
      <c r="C83" s="11" t="s">
        <v>452</v>
      </c>
      <c r="D83" s="11" t="s">
        <v>461</v>
      </c>
      <c r="E83" s="74" t="s">
        <v>93</v>
      </c>
      <c r="F83" s="16" t="s">
        <v>90</v>
      </c>
      <c r="G83" s="16" t="s">
        <v>91</v>
      </c>
      <c r="H83" s="10" t="s">
        <v>211</v>
      </c>
      <c r="I83" s="3">
        <v>9162</v>
      </c>
      <c r="J83" s="3">
        <f>3*Tabulka1[[#This Row],[cena za aktuální objednávku bez DPH]]</f>
        <v>27486</v>
      </c>
      <c r="K83" s="16" t="s">
        <v>50</v>
      </c>
      <c r="L83" s="16"/>
      <c r="M83" s="15" t="s">
        <v>64</v>
      </c>
      <c r="N83" s="70" t="s">
        <v>456</v>
      </c>
      <c r="O83" s="16" t="s">
        <v>95</v>
      </c>
      <c r="P83" s="16">
        <v>2024</v>
      </c>
    </row>
    <row r="84" spans="1:16" customFormat="1">
      <c r="A84" s="4">
        <v>243502</v>
      </c>
      <c r="B84" s="16" t="s">
        <v>462</v>
      </c>
      <c r="C84" s="16" t="s">
        <v>360</v>
      </c>
      <c r="D84" s="16" t="s">
        <v>463</v>
      </c>
      <c r="E84" s="16" t="s">
        <v>465</v>
      </c>
      <c r="F84" s="16" t="s">
        <v>464</v>
      </c>
      <c r="G84" s="16" t="s">
        <v>244</v>
      </c>
      <c r="H84" s="16" t="s">
        <v>244</v>
      </c>
      <c r="I84" s="3">
        <v>1430</v>
      </c>
      <c r="J84" s="8">
        <f>5*Tabulka1[[#This Row],[cena za aktuální objednávku bez DPH]]</f>
        <v>7150</v>
      </c>
      <c r="K84" s="16" t="s">
        <v>25</v>
      </c>
      <c r="L84" s="16"/>
      <c r="M84" s="15" t="s">
        <v>64</v>
      </c>
      <c r="N84" s="76" t="s">
        <v>494</v>
      </c>
      <c r="O84" t="s">
        <v>466</v>
      </c>
      <c r="P84" s="16">
        <v>2024</v>
      </c>
    </row>
    <row r="85" spans="1:16" customFormat="1" ht="60">
      <c r="A85" s="4" t="s">
        <v>468</v>
      </c>
      <c r="B85" s="16" t="s">
        <v>469</v>
      </c>
      <c r="C85" s="16" t="s">
        <v>470</v>
      </c>
      <c r="D85" s="16" t="s">
        <v>471</v>
      </c>
      <c r="E85" s="16" t="s">
        <v>479</v>
      </c>
      <c r="F85" s="16" t="s">
        <v>472</v>
      </c>
      <c r="G85" s="16" t="s">
        <v>475</v>
      </c>
      <c r="H85" s="10" t="s">
        <v>476</v>
      </c>
      <c r="I85" s="3">
        <v>1500</v>
      </c>
      <c r="J85" s="3">
        <v>1500</v>
      </c>
      <c r="K85" s="16" t="s">
        <v>50</v>
      </c>
      <c r="L85" s="16"/>
      <c r="M85" s="15" t="s">
        <v>64</v>
      </c>
      <c r="N85" s="11" t="s">
        <v>478</v>
      </c>
      <c r="O85" t="s">
        <v>477</v>
      </c>
      <c r="P85" s="16">
        <v>2024</v>
      </c>
    </row>
    <row r="86" spans="1:16" customFormat="1">
      <c r="A86" s="18" t="s">
        <v>473</v>
      </c>
      <c r="B86" s="16" t="s">
        <v>474</v>
      </c>
      <c r="C86" s="16" t="s">
        <v>470</v>
      </c>
      <c r="D86" s="16" t="s">
        <v>471</v>
      </c>
      <c r="E86" s="16" t="s">
        <v>480</v>
      </c>
      <c r="F86" s="16" t="s">
        <v>472</v>
      </c>
      <c r="G86" s="16" t="s">
        <v>475</v>
      </c>
      <c r="H86" s="10" t="s">
        <v>476</v>
      </c>
      <c r="I86" s="3">
        <v>1500</v>
      </c>
      <c r="J86" s="3">
        <v>1500</v>
      </c>
      <c r="K86" s="16" t="s">
        <v>50</v>
      </c>
      <c r="L86" s="16"/>
      <c r="M86" s="15" t="s">
        <v>64</v>
      </c>
      <c r="O86" t="s">
        <v>477</v>
      </c>
      <c r="P86" s="16">
        <v>2024</v>
      </c>
    </row>
    <row r="87" spans="1:16" customFormat="1" ht="15.75">
      <c r="A87" s="79" t="s">
        <v>481</v>
      </c>
      <c r="B87" s="77" t="s">
        <v>482</v>
      </c>
      <c r="C87" s="16" t="s">
        <v>483</v>
      </c>
      <c r="D87" s="16" t="s">
        <v>484</v>
      </c>
      <c r="E87" s="16" t="s">
        <v>21</v>
      </c>
      <c r="F87" s="16" t="s">
        <v>65</v>
      </c>
      <c r="G87" s="78" t="s">
        <v>66</v>
      </c>
      <c r="H87" s="10" t="s">
        <v>67</v>
      </c>
      <c r="I87" s="80">
        <v>16880</v>
      </c>
      <c r="J87" s="80">
        <f>1*Tabulka1[[#This Row],[cena za aktuální objednávku bez DPH]]</f>
        <v>16880</v>
      </c>
      <c r="K87" s="16" t="s">
        <v>22</v>
      </c>
      <c r="L87" s="16" t="s">
        <v>838</v>
      </c>
      <c r="M87" s="15" t="s">
        <v>64</v>
      </c>
      <c r="O87" s="16" t="s">
        <v>59</v>
      </c>
      <c r="P87" s="16">
        <v>2024</v>
      </c>
    </row>
    <row r="88" spans="1:16" customFormat="1" ht="15.75">
      <c r="A88" s="79" t="s">
        <v>485</v>
      </c>
      <c r="B88" s="77" t="s">
        <v>486</v>
      </c>
      <c r="C88" s="16" t="s">
        <v>487</v>
      </c>
      <c r="D88" s="16" t="s">
        <v>484</v>
      </c>
      <c r="E88" s="16" t="s">
        <v>21</v>
      </c>
      <c r="F88" s="16" t="s">
        <v>65</v>
      </c>
      <c r="G88" s="78" t="s">
        <v>66</v>
      </c>
      <c r="H88" s="10" t="s">
        <v>67</v>
      </c>
      <c r="I88" s="80">
        <v>19440</v>
      </c>
      <c r="J88" s="80">
        <f>1*Tabulka1[[#This Row],[cena za aktuální objednávku bez DPH]]</f>
        <v>19440</v>
      </c>
      <c r="K88" s="16" t="s">
        <v>22</v>
      </c>
      <c r="L88" s="16" t="s">
        <v>838</v>
      </c>
      <c r="M88" s="15" t="s">
        <v>64</v>
      </c>
      <c r="N88" s="82"/>
      <c r="O88" s="16" t="s">
        <v>59</v>
      </c>
      <c r="P88" s="16">
        <v>2024</v>
      </c>
    </row>
    <row r="89" spans="1:16" customFormat="1">
      <c r="A89" s="81" t="s">
        <v>488</v>
      </c>
      <c r="B89" s="17" t="s">
        <v>489</v>
      </c>
      <c r="C89" s="16" t="s">
        <v>490</v>
      </c>
      <c r="D89" s="16" t="s">
        <v>484</v>
      </c>
      <c r="E89" s="16" t="s">
        <v>21</v>
      </c>
      <c r="F89" s="16" t="s">
        <v>65</v>
      </c>
      <c r="G89" s="78" t="s">
        <v>66</v>
      </c>
      <c r="H89" s="10" t="s">
        <v>67</v>
      </c>
      <c r="I89" s="3">
        <v>3585</v>
      </c>
      <c r="J89" s="80">
        <f>1*Tabulka1[[#This Row],[cena za aktuální objednávku bez DPH]]</f>
        <v>3585</v>
      </c>
      <c r="K89" s="16" t="s">
        <v>22</v>
      </c>
      <c r="L89" s="16" t="s">
        <v>838</v>
      </c>
      <c r="M89" s="15" t="s">
        <v>64</v>
      </c>
      <c r="O89" s="16" t="s">
        <v>59</v>
      </c>
      <c r="P89" s="16">
        <v>2024</v>
      </c>
    </row>
    <row r="90" spans="1:16" customFormat="1" ht="15.75">
      <c r="A90" s="68" t="s">
        <v>491</v>
      </c>
      <c r="B90" s="17" t="s">
        <v>492</v>
      </c>
      <c r="C90" s="16" t="s">
        <v>493</v>
      </c>
      <c r="D90" s="16" t="s">
        <v>484</v>
      </c>
      <c r="E90" s="16" t="s">
        <v>21</v>
      </c>
      <c r="F90" s="16" t="s">
        <v>65</v>
      </c>
      <c r="G90" s="78" t="s">
        <v>66</v>
      </c>
      <c r="H90" s="10" t="s">
        <v>67</v>
      </c>
      <c r="I90" s="3">
        <v>8190</v>
      </c>
      <c r="J90" s="80">
        <f>1*Tabulka1[[#This Row],[cena za aktuální objednávku bez DPH]]</f>
        <v>8190</v>
      </c>
      <c r="K90" s="16" t="s">
        <v>22</v>
      </c>
      <c r="L90" s="16" t="s">
        <v>838</v>
      </c>
      <c r="M90" s="15" t="s">
        <v>64</v>
      </c>
      <c r="O90" s="16" t="s">
        <v>59</v>
      </c>
      <c r="P90" s="16">
        <v>2024</v>
      </c>
    </row>
    <row r="91" spans="1:16" customFormat="1">
      <c r="A91" s="83">
        <v>17045301</v>
      </c>
      <c r="B91" s="16" t="s">
        <v>495</v>
      </c>
      <c r="C91" s="16" t="s">
        <v>496</v>
      </c>
      <c r="D91" s="16" t="s">
        <v>497</v>
      </c>
      <c r="E91" s="16" t="s">
        <v>394</v>
      </c>
      <c r="F91" s="16" t="s">
        <v>498</v>
      </c>
      <c r="G91" s="16" t="s">
        <v>499</v>
      </c>
      <c r="H91" s="10" t="s">
        <v>500</v>
      </c>
      <c r="I91" s="3">
        <v>21800</v>
      </c>
      <c r="J91" s="3">
        <f>1*Tabulka1[[#This Row],[cena za aktuální objednávku bez DPH]]</f>
        <v>21800</v>
      </c>
      <c r="K91" s="16" t="s">
        <v>50</v>
      </c>
      <c r="L91" s="16"/>
      <c r="M91" s="15" t="s">
        <v>64</v>
      </c>
      <c r="N91" t="s">
        <v>501</v>
      </c>
      <c r="O91" s="16" t="s">
        <v>395</v>
      </c>
      <c r="P91">
        <v>2024</v>
      </c>
    </row>
    <row r="92" spans="1:16" customFormat="1" ht="75">
      <c r="A92" s="4">
        <v>5479258001</v>
      </c>
      <c r="B92" s="16" t="s">
        <v>502</v>
      </c>
      <c r="C92" s="11" t="s">
        <v>27</v>
      </c>
      <c r="D92" s="11" t="s">
        <v>509</v>
      </c>
      <c r="E92" s="16" t="s">
        <v>259</v>
      </c>
      <c r="F92" s="16" t="s">
        <v>90</v>
      </c>
      <c r="G92" s="16" t="s">
        <v>91</v>
      </c>
      <c r="H92" s="10" t="s">
        <v>211</v>
      </c>
      <c r="I92" s="3">
        <v>4212</v>
      </c>
      <c r="J92" s="3">
        <f>10*Tabulka1[[#This Row],[cena za aktuální objednávku bez DPH]]</f>
        <v>42120</v>
      </c>
      <c r="K92" s="16" t="s">
        <v>50</v>
      </c>
      <c r="L92" s="16"/>
      <c r="M92" s="15" t="s">
        <v>64</v>
      </c>
      <c r="N92" s="42" t="s">
        <v>513</v>
      </c>
      <c r="O92" s="84" t="s">
        <v>95</v>
      </c>
      <c r="P92" s="16">
        <v>2024</v>
      </c>
    </row>
    <row r="93" spans="1:16" customFormat="1" ht="75">
      <c r="A93" s="72">
        <v>5278139001</v>
      </c>
      <c r="B93" s="71" t="s">
        <v>503</v>
      </c>
      <c r="C93" s="11" t="s">
        <v>27</v>
      </c>
      <c r="D93" s="11" t="s">
        <v>510</v>
      </c>
      <c r="E93" s="16" t="s">
        <v>259</v>
      </c>
      <c r="F93" s="16" t="s">
        <v>90</v>
      </c>
      <c r="G93" s="16" t="s">
        <v>91</v>
      </c>
      <c r="H93" s="10" t="s">
        <v>211</v>
      </c>
      <c r="I93" s="3">
        <v>2916</v>
      </c>
      <c r="J93" s="3">
        <f>4*Tabulka1[[#This Row],[cena za aktuální objednávku bez DPH]]</f>
        <v>11664</v>
      </c>
      <c r="K93" s="16" t="s">
        <v>50</v>
      </c>
      <c r="L93" s="16"/>
      <c r="M93" s="15" t="s">
        <v>64</v>
      </c>
      <c r="N93" s="3" t="s">
        <v>504</v>
      </c>
      <c r="O93" s="84" t="s">
        <v>95</v>
      </c>
      <c r="P93" s="16">
        <v>2024</v>
      </c>
    </row>
    <row r="94" spans="1:16" customFormat="1" ht="30">
      <c r="A94" s="4">
        <v>7047738001</v>
      </c>
      <c r="B94" s="16" t="s">
        <v>505</v>
      </c>
      <c r="C94" s="11" t="s">
        <v>27</v>
      </c>
      <c r="D94" s="11" t="s">
        <v>511</v>
      </c>
      <c r="E94" s="16" t="s">
        <v>259</v>
      </c>
      <c r="F94" s="16" t="s">
        <v>90</v>
      </c>
      <c r="G94" s="16" t="s">
        <v>91</v>
      </c>
      <c r="H94" s="10" t="s">
        <v>211</v>
      </c>
      <c r="I94" s="3">
        <v>5076</v>
      </c>
      <c r="J94" s="3">
        <f>5*Tabulka1[[#This Row],[cena za aktuální objednávku bez DPH]]</f>
        <v>25380</v>
      </c>
      <c r="K94" s="16" t="s">
        <v>50</v>
      </c>
      <c r="L94" s="16"/>
      <c r="M94" s="15" t="s">
        <v>64</v>
      </c>
      <c r="N94" s="3" t="s">
        <v>506</v>
      </c>
      <c r="O94" s="84" t="s">
        <v>95</v>
      </c>
      <c r="P94" s="16">
        <v>2024</v>
      </c>
    </row>
    <row r="95" spans="1:16" customFormat="1" ht="45">
      <c r="A95" s="4">
        <v>8313474001</v>
      </c>
      <c r="B95" s="16" t="s">
        <v>507</v>
      </c>
      <c r="C95" s="11" t="s">
        <v>27</v>
      </c>
      <c r="D95" s="11" t="s">
        <v>512</v>
      </c>
      <c r="E95" s="16" t="s">
        <v>259</v>
      </c>
      <c r="F95" s="16" t="s">
        <v>90</v>
      </c>
      <c r="G95" s="16" t="s">
        <v>91</v>
      </c>
      <c r="H95" s="10" t="s">
        <v>211</v>
      </c>
      <c r="I95" s="3">
        <v>4277</v>
      </c>
      <c r="J95" s="3">
        <f>2*Tabulka1[[#This Row],[cena za aktuální objednávku bez DPH]]</f>
        <v>8554</v>
      </c>
      <c r="K95" s="16" t="s">
        <v>50</v>
      </c>
      <c r="L95" s="16"/>
      <c r="M95" s="15" t="s">
        <v>64</v>
      </c>
      <c r="N95" s="3" t="s">
        <v>508</v>
      </c>
      <c r="O95" s="84" t="s">
        <v>95</v>
      </c>
      <c r="P95" s="16">
        <v>2024</v>
      </c>
    </row>
    <row r="96" spans="1:16" customFormat="1">
      <c r="A96" s="4">
        <v>334612</v>
      </c>
      <c r="B96" s="16" t="s">
        <v>514</v>
      </c>
      <c r="C96" s="16" t="s">
        <v>515</v>
      </c>
      <c r="D96" s="16" t="s">
        <v>516</v>
      </c>
      <c r="E96" s="75" t="s">
        <v>44</v>
      </c>
      <c r="F96" s="16" t="s">
        <v>517</v>
      </c>
      <c r="G96" s="16" t="s">
        <v>518</v>
      </c>
      <c r="H96" s="10" t="s">
        <v>525</v>
      </c>
      <c r="I96" s="3">
        <v>7908</v>
      </c>
      <c r="J96" s="3">
        <v>39540</v>
      </c>
      <c r="K96" s="16" t="s">
        <v>50</v>
      </c>
      <c r="L96" s="16"/>
      <c r="M96" s="92" t="s">
        <v>556</v>
      </c>
      <c r="N96" s="85"/>
      <c r="O96" t="s">
        <v>526</v>
      </c>
      <c r="P96" s="16">
        <v>2024</v>
      </c>
    </row>
    <row r="97" spans="1:16" customFormat="1">
      <c r="A97" s="4">
        <v>313228</v>
      </c>
      <c r="B97" s="16" t="s">
        <v>519</v>
      </c>
      <c r="C97" s="16" t="s">
        <v>515</v>
      </c>
      <c r="D97" s="16" t="s">
        <v>516</v>
      </c>
      <c r="E97" s="75" t="s">
        <v>44</v>
      </c>
      <c r="F97" s="16" t="s">
        <v>517</v>
      </c>
      <c r="G97" s="16" t="s">
        <v>518</v>
      </c>
      <c r="H97" s="10" t="s">
        <v>525</v>
      </c>
      <c r="I97" s="3">
        <v>7960</v>
      </c>
      <c r="J97" s="3">
        <v>39800</v>
      </c>
      <c r="K97" s="16" t="s">
        <v>50</v>
      </c>
      <c r="L97" s="16"/>
      <c r="M97" s="92" t="s">
        <v>556</v>
      </c>
      <c r="N97" s="85"/>
      <c r="O97" s="16" t="s">
        <v>526</v>
      </c>
      <c r="P97" s="16">
        <v>2024</v>
      </c>
    </row>
    <row r="98" spans="1:16" customFormat="1">
      <c r="A98" s="4">
        <v>356404</v>
      </c>
      <c r="B98" s="16" t="s">
        <v>520</v>
      </c>
      <c r="C98" s="16" t="s">
        <v>515</v>
      </c>
      <c r="D98" s="16" t="s">
        <v>516</v>
      </c>
      <c r="E98" s="75" t="s">
        <v>44</v>
      </c>
      <c r="F98" s="16" t="s">
        <v>517</v>
      </c>
      <c r="G98" s="16" t="s">
        <v>518</v>
      </c>
      <c r="H98" s="10" t="s">
        <v>525</v>
      </c>
      <c r="I98" s="3">
        <v>4214</v>
      </c>
      <c r="J98" s="3">
        <v>21070</v>
      </c>
      <c r="K98" s="16" t="s">
        <v>50</v>
      </c>
      <c r="L98" s="16"/>
      <c r="M98" s="92" t="s">
        <v>556</v>
      </c>
      <c r="N98" s="85"/>
      <c r="O98" s="16" t="s">
        <v>526</v>
      </c>
      <c r="P98" s="16">
        <v>2024</v>
      </c>
    </row>
    <row r="99" spans="1:16" customFormat="1">
      <c r="A99" s="4">
        <v>309708</v>
      </c>
      <c r="B99" s="16" t="s">
        <v>521</v>
      </c>
      <c r="C99" s="16" t="s">
        <v>515</v>
      </c>
      <c r="D99" s="16" t="s">
        <v>516</v>
      </c>
      <c r="E99" s="75" t="s">
        <v>44</v>
      </c>
      <c r="F99" s="16" t="s">
        <v>517</v>
      </c>
      <c r="G99" s="16" t="s">
        <v>518</v>
      </c>
      <c r="H99" s="10" t="s">
        <v>525</v>
      </c>
      <c r="I99" s="3">
        <v>6347</v>
      </c>
      <c r="J99" s="3">
        <v>31735</v>
      </c>
      <c r="K99" s="16" t="s">
        <v>50</v>
      </c>
      <c r="L99" s="16"/>
      <c r="M99" s="92" t="s">
        <v>556</v>
      </c>
      <c r="N99" s="85"/>
      <c r="O99" s="16" t="s">
        <v>526</v>
      </c>
      <c r="P99" s="16">
        <v>2024</v>
      </c>
    </row>
    <row r="100" spans="1:16" customFormat="1">
      <c r="A100" s="4">
        <v>356608</v>
      </c>
      <c r="B100" s="16" t="s">
        <v>522</v>
      </c>
      <c r="C100" s="16" t="s">
        <v>515</v>
      </c>
      <c r="D100" s="16" t="s">
        <v>516</v>
      </c>
      <c r="E100" s="75" t="s">
        <v>44</v>
      </c>
      <c r="F100" s="16" t="s">
        <v>517</v>
      </c>
      <c r="G100" s="16" t="s">
        <v>518</v>
      </c>
      <c r="H100" s="10" t="s">
        <v>525</v>
      </c>
      <c r="I100" s="3">
        <v>6737</v>
      </c>
      <c r="J100" s="3">
        <v>33685</v>
      </c>
      <c r="K100" s="16" t="s">
        <v>50</v>
      </c>
      <c r="L100" s="16"/>
      <c r="M100" s="92" t="s">
        <v>556</v>
      </c>
      <c r="N100" s="85"/>
      <c r="O100" s="16" t="s">
        <v>526</v>
      </c>
      <c r="P100" s="16">
        <v>2024</v>
      </c>
    </row>
    <row r="101" spans="1:16" customFormat="1">
      <c r="A101" s="4">
        <v>353418</v>
      </c>
      <c r="B101" s="16" t="s">
        <v>523</v>
      </c>
      <c r="C101" s="16" t="s">
        <v>515</v>
      </c>
      <c r="D101" s="16" t="s">
        <v>516</v>
      </c>
      <c r="E101" s="75" t="s">
        <v>44</v>
      </c>
      <c r="F101" s="16" t="s">
        <v>517</v>
      </c>
      <c r="G101" s="16" t="s">
        <v>518</v>
      </c>
      <c r="H101" s="10" t="s">
        <v>525</v>
      </c>
      <c r="I101" s="3">
        <v>7231</v>
      </c>
      <c r="J101" s="3">
        <v>36155</v>
      </c>
      <c r="K101" s="16" t="s">
        <v>50</v>
      </c>
      <c r="L101" s="16"/>
      <c r="M101" s="92" t="s">
        <v>556</v>
      </c>
      <c r="N101" s="85"/>
      <c r="O101" s="16" t="s">
        <v>526</v>
      </c>
      <c r="P101" s="16">
        <v>2024</v>
      </c>
    </row>
    <row r="102" spans="1:16" customFormat="1">
      <c r="A102" s="4">
        <v>363016</v>
      </c>
      <c r="B102" s="16" t="s">
        <v>524</v>
      </c>
      <c r="C102" s="16" t="s">
        <v>515</v>
      </c>
      <c r="D102" s="16" t="s">
        <v>516</v>
      </c>
      <c r="E102" s="75" t="s">
        <v>44</v>
      </c>
      <c r="F102" s="16" t="s">
        <v>517</v>
      </c>
      <c r="G102" s="16" t="s">
        <v>518</v>
      </c>
      <c r="H102" s="10" t="s">
        <v>525</v>
      </c>
      <c r="I102" s="3">
        <v>7700</v>
      </c>
      <c r="J102" s="3">
        <v>38500</v>
      </c>
      <c r="K102" s="16" t="s">
        <v>50</v>
      </c>
      <c r="L102" s="16"/>
      <c r="M102" s="92" t="s">
        <v>556</v>
      </c>
      <c r="N102" s="85"/>
      <c r="O102" s="16" t="s">
        <v>526</v>
      </c>
      <c r="P102" s="16">
        <v>2024</v>
      </c>
    </row>
    <row r="103" spans="1:16" customFormat="1" ht="60">
      <c r="A103" s="4" t="s">
        <v>527</v>
      </c>
      <c r="B103" s="16" t="s">
        <v>528</v>
      </c>
      <c r="C103" s="11" t="s">
        <v>529</v>
      </c>
      <c r="D103" s="11" t="s">
        <v>530</v>
      </c>
      <c r="E103" s="16">
        <v>3541</v>
      </c>
      <c r="F103" s="11" t="s">
        <v>531</v>
      </c>
      <c r="G103" s="16" t="s">
        <v>532</v>
      </c>
      <c r="H103" s="16" t="s">
        <v>244</v>
      </c>
      <c r="I103" s="3">
        <v>4027.78</v>
      </c>
      <c r="J103" s="3">
        <f>2*Tabulka1[[#This Row],[cena za aktuální objednávku bez DPH]]</f>
        <v>8055.56</v>
      </c>
      <c r="K103" s="16" t="s">
        <v>50</v>
      </c>
      <c r="L103" s="16"/>
      <c r="M103" s="15" t="s">
        <v>64</v>
      </c>
      <c r="N103" s="42" t="s">
        <v>541</v>
      </c>
      <c r="O103" t="s">
        <v>270</v>
      </c>
      <c r="P103" s="16">
        <v>2024</v>
      </c>
    </row>
    <row r="104" spans="1:16" customFormat="1" ht="45">
      <c r="A104" s="72">
        <v>330002</v>
      </c>
      <c r="B104" s="16" t="s">
        <v>533</v>
      </c>
      <c r="C104" s="11" t="s">
        <v>534</v>
      </c>
      <c r="D104" s="11" t="s">
        <v>535</v>
      </c>
      <c r="E104" s="16">
        <v>3541</v>
      </c>
      <c r="F104" s="11" t="s">
        <v>531</v>
      </c>
      <c r="G104" s="16" t="s">
        <v>532</v>
      </c>
      <c r="H104" s="16" t="s">
        <v>244</v>
      </c>
      <c r="I104" s="3">
        <v>4292.07</v>
      </c>
      <c r="J104" s="3">
        <f>2*Tabulka1[[#This Row],[cena za aktuální objednávku bez DPH]]</f>
        <v>8584.14</v>
      </c>
      <c r="K104" s="16" t="s">
        <v>50</v>
      </c>
      <c r="L104" s="16"/>
      <c r="M104" s="15" t="s">
        <v>64</v>
      </c>
      <c r="N104" s="42" t="s">
        <v>542</v>
      </c>
      <c r="O104" t="s">
        <v>270</v>
      </c>
      <c r="P104" s="16">
        <v>2024</v>
      </c>
    </row>
    <row r="105" spans="1:16" customFormat="1" ht="60">
      <c r="A105" s="18">
        <v>12019327</v>
      </c>
      <c r="B105" s="17" t="s">
        <v>536</v>
      </c>
      <c r="C105" s="11" t="s">
        <v>537</v>
      </c>
      <c r="D105" s="11" t="s">
        <v>535</v>
      </c>
      <c r="E105" s="16">
        <v>3541</v>
      </c>
      <c r="F105" s="11" t="s">
        <v>531</v>
      </c>
      <c r="G105" s="16" t="s">
        <v>538</v>
      </c>
      <c r="H105" s="10" t="s">
        <v>539</v>
      </c>
      <c r="I105" s="3">
        <v>4650.6000000000004</v>
      </c>
      <c r="J105" s="3">
        <f>2*Tabulka1[[#This Row],[cena za aktuální objednávku bez DPH]]</f>
        <v>9301.2000000000007</v>
      </c>
      <c r="K105" s="16" t="s">
        <v>50</v>
      </c>
      <c r="L105" s="16"/>
      <c r="M105" s="15" t="s">
        <v>64</v>
      </c>
      <c r="N105" s="42" t="s">
        <v>543</v>
      </c>
      <c r="O105" t="s">
        <v>270</v>
      </c>
      <c r="P105" s="16">
        <v>2024</v>
      </c>
    </row>
    <row r="106" spans="1:16" customFormat="1" ht="45">
      <c r="A106" s="18">
        <v>12019343</v>
      </c>
      <c r="B106" s="17" t="s">
        <v>540</v>
      </c>
      <c r="C106" s="11" t="s">
        <v>537</v>
      </c>
      <c r="D106" s="11" t="s">
        <v>530</v>
      </c>
      <c r="E106" s="16">
        <v>3541</v>
      </c>
      <c r="F106" s="11" t="s">
        <v>531</v>
      </c>
      <c r="G106" s="16" t="s">
        <v>538</v>
      </c>
      <c r="H106" s="10" t="s">
        <v>539</v>
      </c>
      <c r="I106" s="3">
        <v>4650.6000000000004</v>
      </c>
      <c r="J106" s="3">
        <f>2*Tabulka1[[#This Row],[cena za aktuální objednávku bez DPH]]</f>
        <v>9301.2000000000007</v>
      </c>
      <c r="K106" s="16" t="s">
        <v>50</v>
      </c>
      <c r="L106" s="16"/>
      <c r="M106" s="15" t="s">
        <v>64</v>
      </c>
      <c r="O106" t="s">
        <v>270</v>
      </c>
      <c r="P106" s="16">
        <v>2024</v>
      </c>
    </row>
    <row r="107" spans="1:16" customFormat="1" ht="45">
      <c r="A107" s="18">
        <v>67788</v>
      </c>
      <c r="B107" s="17" t="s">
        <v>544</v>
      </c>
      <c r="C107" s="16" t="s">
        <v>281</v>
      </c>
      <c r="D107" s="11" t="s">
        <v>351</v>
      </c>
      <c r="E107" s="16" t="s">
        <v>205</v>
      </c>
      <c r="F107" s="16" t="s">
        <v>204</v>
      </c>
      <c r="G107" s="16" t="s">
        <v>25</v>
      </c>
      <c r="H107" s="16"/>
      <c r="I107" s="3">
        <v>911</v>
      </c>
      <c r="J107" s="3">
        <v>27000</v>
      </c>
      <c r="K107" s="16" t="s">
        <v>25</v>
      </c>
      <c r="L107" s="16"/>
      <c r="M107" s="15" t="s">
        <v>64</v>
      </c>
      <c r="N107" s="48" t="s">
        <v>545</v>
      </c>
      <c r="O107" t="s">
        <v>226</v>
      </c>
      <c r="P107">
        <v>2024</v>
      </c>
    </row>
    <row r="108" spans="1:16" s="16" customFormat="1" ht="45">
      <c r="A108" s="16" t="s">
        <v>557</v>
      </c>
      <c r="B108" s="16" t="s">
        <v>558</v>
      </c>
      <c r="C108" s="16" t="s">
        <v>559</v>
      </c>
      <c r="D108" s="11" t="s">
        <v>565</v>
      </c>
      <c r="E108" s="16" t="s">
        <v>205</v>
      </c>
      <c r="F108" s="16" t="s">
        <v>560</v>
      </c>
      <c r="G108" s="16" t="s">
        <v>25</v>
      </c>
      <c r="I108" s="3">
        <v>4129.6499999999996</v>
      </c>
      <c r="J108" s="14">
        <f>Tabulka1[[#This Row],[cena za aktuální objednávku bez DPH]]*67</f>
        <v>276686.55</v>
      </c>
      <c r="K108" s="16" t="s">
        <v>25</v>
      </c>
      <c r="M108" s="15" t="s">
        <v>64</v>
      </c>
      <c r="N108" s="7" t="s">
        <v>566</v>
      </c>
      <c r="O108" s="16" t="s">
        <v>226</v>
      </c>
      <c r="P108" s="16">
        <v>2024</v>
      </c>
    </row>
    <row r="109" spans="1:16" s="16" customFormat="1">
      <c r="A109" s="16" t="s">
        <v>561</v>
      </c>
      <c r="B109" s="16" t="s">
        <v>562</v>
      </c>
      <c r="C109" s="16" t="s">
        <v>559</v>
      </c>
      <c r="D109" s="11" t="s">
        <v>565</v>
      </c>
      <c r="E109" s="16" t="s">
        <v>205</v>
      </c>
      <c r="F109" s="16" t="s">
        <v>560</v>
      </c>
      <c r="G109" s="16" t="s">
        <v>25</v>
      </c>
      <c r="I109" s="3">
        <v>4129.6499999999996</v>
      </c>
      <c r="J109" s="14">
        <f>Tabulka1[[#This Row],[cena za aktuální objednávku bez DPH]]*67</f>
        <v>276686.55</v>
      </c>
      <c r="K109" s="16" t="s">
        <v>25</v>
      </c>
      <c r="M109" s="15" t="s">
        <v>64</v>
      </c>
      <c r="N109" s="48"/>
      <c r="O109" s="16" t="s">
        <v>226</v>
      </c>
      <c r="P109" s="16">
        <v>2024</v>
      </c>
    </row>
    <row r="110" spans="1:16" s="16" customFormat="1">
      <c r="A110" s="16" t="s">
        <v>563</v>
      </c>
      <c r="B110" s="16" t="s">
        <v>564</v>
      </c>
      <c r="C110" s="16" t="s">
        <v>559</v>
      </c>
      <c r="D110" s="11" t="s">
        <v>565</v>
      </c>
      <c r="E110" s="16" t="s">
        <v>205</v>
      </c>
      <c r="F110" s="16" t="s">
        <v>560</v>
      </c>
      <c r="G110" s="16" t="s">
        <v>25</v>
      </c>
      <c r="I110" s="3">
        <v>3753.45</v>
      </c>
      <c r="J110" s="93">
        <f>68*Tabulka1[[#This Row],[cena za aktuální objednávku bez DPH]]</f>
        <v>255234.59999999998</v>
      </c>
      <c r="K110" s="16" t="s">
        <v>25</v>
      </c>
      <c r="M110" s="15" t="s">
        <v>64</v>
      </c>
      <c r="N110" s="48"/>
      <c r="O110" s="16" t="s">
        <v>226</v>
      </c>
      <c r="P110" s="16">
        <v>2024</v>
      </c>
    </row>
    <row r="111" spans="1:16" customFormat="1" ht="39">
      <c r="A111" s="90" t="s">
        <v>546</v>
      </c>
      <c r="B111" s="86" t="s">
        <v>547</v>
      </c>
      <c r="C111" s="86" t="s">
        <v>548</v>
      </c>
      <c r="D111" s="86" t="s">
        <v>242</v>
      </c>
      <c r="E111" s="87">
        <v>3841</v>
      </c>
      <c r="F111" s="87" t="s">
        <v>549</v>
      </c>
      <c r="G111" s="88" t="s">
        <v>244</v>
      </c>
      <c r="H111" s="87" t="s">
        <v>244</v>
      </c>
      <c r="I111" s="91" t="s">
        <v>550</v>
      </c>
      <c r="J111" s="91">
        <v>7980</v>
      </c>
      <c r="K111" s="87" t="s">
        <v>50</v>
      </c>
      <c r="L111" s="87"/>
      <c r="M111" s="15" t="s">
        <v>64</v>
      </c>
      <c r="N111" s="11" t="s">
        <v>555</v>
      </c>
      <c r="O111" t="s">
        <v>187</v>
      </c>
      <c r="P111">
        <v>2024</v>
      </c>
    </row>
    <row r="112" spans="1:16" customFormat="1" ht="26.25">
      <c r="A112" s="90" t="s">
        <v>551</v>
      </c>
      <c r="B112" s="86" t="s">
        <v>552</v>
      </c>
      <c r="C112" s="89" t="s">
        <v>553</v>
      </c>
      <c r="D112" s="86" t="s">
        <v>242</v>
      </c>
      <c r="E112" s="87">
        <v>3841</v>
      </c>
      <c r="F112" s="87" t="s">
        <v>549</v>
      </c>
      <c r="G112" s="88" t="s">
        <v>244</v>
      </c>
      <c r="H112" s="87" t="s">
        <v>244</v>
      </c>
      <c r="I112" s="91" t="s">
        <v>550</v>
      </c>
      <c r="J112" s="91">
        <v>7980</v>
      </c>
      <c r="K112" s="87" t="s">
        <v>50</v>
      </c>
      <c r="L112" s="87"/>
      <c r="M112" s="15" t="s">
        <v>64</v>
      </c>
      <c r="O112" t="s">
        <v>187</v>
      </c>
      <c r="P112" s="16">
        <v>2024</v>
      </c>
    </row>
    <row r="113" spans="1:16" customFormat="1" ht="39">
      <c r="A113" s="90">
        <v>39345</v>
      </c>
      <c r="B113" s="86" t="s">
        <v>554</v>
      </c>
      <c r="C113" s="89" t="s">
        <v>553</v>
      </c>
      <c r="D113" s="86" t="s">
        <v>242</v>
      </c>
      <c r="E113" s="87">
        <v>3841</v>
      </c>
      <c r="F113" s="87" t="s">
        <v>549</v>
      </c>
      <c r="G113" s="88" t="s">
        <v>244</v>
      </c>
      <c r="H113" s="87" t="s">
        <v>244</v>
      </c>
      <c r="I113" s="91">
        <v>10960</v>
      </c>
      <c r="J113" s="91">
        <v>10960</v>
      </c>
      <c r="K113" s="87" t="s">
        <v>50</v>
      </c>
      <c r="L113" s="87"/>
      <c r="M113" s="15" t="s">
        <v>64</v>
      </c>
      <c r="O113" t="s">
        <v>187</v>
      </c>
      <c r="P113" s="16">
        <v>2024</v>
      </c>
    </row>
    <row r="114" spans="1:16" customFormat="1" ht="39">
      <c r="A114" s="90" t="s">
        <v>567</v>
      </c>
      <c r="B114" s="86" t="s">
        <v>568</v>
      </c>
      <c r="C114" s="86" t="s">
        <v>241</v>
      </c>
      <c r="D114" s="86" t="s">
        <v>242</v>
      </c>
      <c r="E114" s="87">
        <v>3841</v>
      </c>
      <c r="F114" s="87" t="s">
        <v>549</v>
      </c>
      <c r="G114" s="88" t="s">
        <v>244</v>
      </c>
      <c r="H114" s="87" t="s">
        <v>244</v>
      </c>
      <c r="I114" s="91">
        <v>5790</v>
      </c>
      <c r="J114" s="91">
        <v>5790</v>
      </c>
      <c r="K114" s="87" t="s">
        <v>50</v>
      </c>
      <c r="L114" s="87"/>
      <c r="M114" s="15" t="s">
        <v>64</v>
      </c>
      <c r="O114" s="16" t="s">
        <v>187</v>
      </c>
      <c r="P114" s="16">
        <v>2024</v>
      </c>
    </row>
    <row r="115" spans="1:16" customFormat="1">
      <c r="A115" s="4">
        <v>5800100</v>
      </c>
      <c r="B115" s="26" t="s">
        <v>569</v>
      </c>
      <c r="C115" s="16" t="s">
        <v>570</v>
      </c>
      <c r="D115" s="16" t="s">
        <v>571</v>
      </c>
      <c r="E115" s="16" t="s">
        <v>137</v>
      </c>
      <c r="F115" s="16" t="s">
        <v>572</v>
      </c>
      <c r="G115" s="16" t="s">
        <v>573</v>
      </c>
      <c r="H115" s="16" t="s">
        <v>579</v>
      </c>
      <c r="I115" s="93">
        <v>38000</v>
      </c>
      <c r="J115" s="94" t="s">
        <v>574</v>
      </c>
      <c r="K115" s="87" t="s">
        <v>25</v>
      </c>
      <c r="L115" s="87"/>
      <c r="M115" s="15" t="s">
        <v>64</v>
      </c>
      <c r="N115" t="s">
        <v>580</v>
      </c>
      <c r="O115" t="s">
        <v>146</v>
      </c>
      <c r="P115" s="16">
        <v>2024</v>
      </c>
    </row>
    <row r="116" spans="1:16" customFormat="1">
      <c r="A116" s="18">
        <v>5800102</v>
      </c>
      <c r="B116" s="26" t="s">
        <v>575</v>
      </c>
      <c r="C116" s="16" t="s">
        <v>570</v>
      </c>
      <c r="D116" s="16" t="s">
        <v>571</v>
      </c>
      <c r="E116" s="16" t="s">
        <v>137</v>
      </c>
      <c r="F116" s="16" t="s">
        <v>572</v>
      </c>
      <c r="G116" s="16" t="s">
        <v>573</v>
      </c>
      <c r="H116" s="16" t="s">
        <v>579</v>
      </c>
      <c r="I116" s="93">
        <v>2880</v>
      </c>
      <c r="J116" s="94" t="s">
        <v>576</v>
      </c>
      <c r="K116" s="87" t="s">
        <v>50</v>
      </c>
      <c r="L116" s="87"/>
      <c r="M116" s="15" t="s">
        <v>64</v>
      </c>
      <c r="N116" s="16" t="s">
        <v>580</v>
      </c>
      <c r="O116" s="16" t="s">
        <v>146</v>
      </c>
      <c r="P116" s="16">
        <v>2024</v>
      </c>
    </row>
    <row r="117" spans="1:16" customFormat="1">
      <c r="A117" s="18">
        <v>9820201</v>
      </c>
      <c r="B117" s="26" t="s">
        <v>577</v>
      </c>
      <c r="C117" s="16" t="s">
        <v>570</v>
      </c>
      <c r="D117" s="16" t="s">
        <v>571</v>
      </c>
      <c r="E117" s="16" t="s">
        <v>137</v>
      </c>
      <c r="F117" s="16" t="s">
        <v>572</v>
      </c>
      <c r="G117" s="16" t="s">
        <v>573</v>
      </c>
      <c r="H117" s="16" t="s">
        <v>579</v>
      </c>
      <c r="I117" s="93">
        <v>2180</v>
      </c>
      <c r="J117" s="94" t="s">
        <v>578</v>
      </c>
      <c r="K117" s="87" t="s">
        <v>50</v>
      </c>
      <c r="L117" s="87"/>
      <c r="M117" s="15" t="s">
        <v>64</v>
      </c>
      <c r="N117" s="16" t="s">
        <v>580</v>
      </c>
      <c r="O117" s="16" t="s">
        <v>146</v>
      </c>
      <c r="P117" s="16">
        <v>2024</v>
      </c>
    </row>
    <row r="118" spans="1:16" customFormat="1" ht="60">
      <c r="A118" s="4" t="s">
        <v>581</v>
      </c>
      <c r="B118" s="16" t="s">
        <v>582</v>
      </c>
      <c r="C118" s="16" t="s">
        <v>583</v>
      </c>
      <c r="D118" s="95" t="s">
        <v>584</v>
      </c>
      <c r="E118" s="16" t="s">
        <v>585</v>
      </c>
      <c r="F118" s="16" t="s">
        <v>586</v>
      </c>
      <c r="G118" s="16" t="s">
        <v>587</v>
      </c>
      <c r="H118" s="10" t="s">
        <v>589</v>
      </c>
      <c r="I118" s="3">
        <v>19000</v>
      </c>
      <c r="J118" s="3">
        <v>38000</v>
      </c>
      <c r="K118" s="16" t="s">
        <v>25</v>
      </c>
      <c r="L118" s="16"/>
      <c r="M118" s="15" t="s">
        <v>64</v>
      </c>
      <c r="N118" s="11" t="s">
        <v>590</v>
      </c>
      <c r="O118" t="s">
        <v>588</v>
      </c>
      <c r="P118">
        <v>2024</v>
      </c>
    </row>
    <row r="119" spans="1:16" customFormat="1" ht="15.75">
      <c r="A119" s="4">
        <v>89890</v>
      </c>
      <c r="B119" s="96" t="s">
        <v>591</v>
      </c>
      <c r="C119" s="16" t="s">
        <v>592</v>
      </c>
      <c r="D119" s="16" t="s">
        <v>593</v>
      </c>
      <c r="E119" s="16" t="s">
        <v>21</v>
      </c>
      <c r="F119" s="16" t="s">
        <v>594</v>
      </c>
      <c r="G119" s="16" t="s">
        <v>25</v>
      </c>
      <c r="H119" s="16" t="s">
        <v>25</v>
      </c>
      <c r="I119" s="3">
        <v>10530</v>
      </c>
      <c r="J119" s="16" t="s">
        <v>595</v>
      </c>
      <c r="K119" t="s">
        <v>22</v>
      </c>
      <c r="L119" s="16" t="s">
        <v>838</v>
      </c>
      <c r="M119" s="15" t="s">
        <v>64</v>
      </c>
      <c r="O119" t="s">
        <v>59</v>
      </c>
      <c r="P119">
        <v>2024</v>
      </c>
    </row>
    <row r="120" spans="1:16" customFormat="1" ht="105.75">
      <c r="A120" s="98" t="s">
        <v>596</v>
      </c>
      <c r="B120" s="97" t="s">
        <v>597</v>
      </c>
      <c r="C120" s="16" t="s">
        <v>598</v>
      </c>
      <c r="D120" s="16" t="s">
        <v>605</v>
      </c>
      <c r="E120" s="16" t="s">
        <v>599</v>
      </c>
      <c r="F120" s="16" t="s">
        <v>600</v>
      </c>
      <c r="G120" s="16" t="s">
        <v>601</v>
      </c>
      <c r="H120" s="10" t="s">
        <v>602</v>
      </c>
      <c r="I120" s="3">
        <v>27040</v>
      </c>
      <c r="J120" s="117">
        <v>27040</v>
      </c>
      <c r="K120" s="23" t="s">
        <v>603</v>
      </c>
      <c r="L120" s="23"/>
      <c r="M120" s="15" t="s">
        <v>64</v>
      </c>
      <c r="N120" s="11" t="s">
        <v>606</v>
      </c>
      <c r="O120" t="s">
        <v>604</v>
      </c>
      <c r="P120">
        <v>2024</v>
      </c>
    </row>
    <row r="121" spans="1:16" customFormat="1">
      <c r="A121" s="4">
        <v>335824</v>
      </c>
      <c r="B121" s="16" t="s">
        <v>607</v>
      </c>
      <c r="C121" s="16" t="s">
        <v>608</v>
      </c>
      <c r="D121" s="16" t="s">
        <v>611</v>
      </c>
      <c r="E121" s="16" t="s">
        <v>21</v>
      </c>
      <c r="F121" s="16" t="s">
        <v>65</v>
      </c>
      <c r="G121" s="16" t="s">
        <v>66</v>
      </c>
      <c r="H121" s="10" t="s">
        <v>67</v>
      </c>
      <c r="I121" s="80">
        <v>13000</v>
      </c>
      <c r="J121" s="80">
        <v>13000</v>
      </c>
      <c r="K121" s="16" t="s">
        <v>50</v>
      </c>
      <c r="L121" s="16"/>
      <c r="M121" s="15" t="s">
        <v>64</v>
      </c>
      <c r="N121" s="11" t="s">
        <v>612</v>
      </c>
      <c r="O121" s="16" t="s">
        <v>59</v>
      </c>
      <c r="P121" s="16">
        <v>2024</v>
      </c>
    </row>
    <row r="122" spans="1:16" customFormat="1">
      <c r="A122" s="18">
        <v>2356520</v>
      </c>
      <c r="B122" s="17" t="s">
        <v>609</v>
      </c>
      <c r="C122" s="16" t="s">
        <v>610</v>
      </c>
      <c r="D122" s="16" t="s">
        <v>611</v>
      </c>
      <c r="E122" s="16" t="s">
        <v>21</v>
      </c>
      <c r="F122" s="16" t="s">
        <v>65</v>
      </c>
      <c r="G122" s="16" t="s">
        <v>66</v>
      </c>
      <c r="H122" s="10" t="s">
        <v>67</v>
      </c>
      <c r="I122" s="3">
        <v>7020</v>
      </c>
      <c r="J122" s="3">
        <v>7020</v>
      </c>
      <c r="K122" s="16" t="s">
        <v>25</v>
      </c>
      <c r="L122" s="16"/>
      <c r="M122" s="15" t="s">
        <v>64</v>
      </c>
      <c r="N122" t="s">
        <v>613</v>
      </c>
      <c r="O122" s="16" t="s">
        <v>59</v>
      </c>
      <c r="P122" s="16">
        <v>2024</v>
      </c>
    </row>
    <row r="123" spans="1:16" customFormat="1" ht="30">
      <c r="A123" s="4" t="s">
        <v>614</v>
      </c>
      <c r="B123" s="99" t="s">
        <v>615</v>
      </c>
      <c r="C123" s="16" t="s">
        <v>616</v>
      </c>
      <c r="D123" s="16" t="s">
        <v>617</v>
      </c>
      <c r="E123" s="16">
        <v>3245</v>
      </c>
      <c r="F123" s="16" t="s">
        <v>618</v>
      </c>
      <c r="G123" s="16" t="s">
        <v>420</v>
      </c>
      <c r="H123" s="10" t="s">
        <v>619</v>
      </c>
      <c r="I123" s="3">
        <v>2013</v>
      </c>
      <c r="J123" s="3">
        <v>80000</v>
      </c>
      <c r="K123" s="16" t="s">
        <v>50</v>
      </c>
      <c r="L123" s="16"/>
      <c r="M123" s="15" t="s">
        <v>64</v>
      </c>
      <c r="N123" s="11" t="s">
        <v>641</v>
      </c>
      <c r="O123" t="s">
        <v>178</v>
      </c>
      <c r="P123">
        <v>2024</v>
      </c>
    </row>
    <row r="124" spans="1:16" customFormat="1" ht="75">
      <c r="A124" s="4">
        <v>5587760001</v>
      </c>
      <c r="B124" s="16" t="s">
        <v>620</v>
      </c>
      <c r="C124" s="11" t="s">
        <v>27</v>
      </c>
      <c r="D124" s="11" t="s">
        <v>627</v>
      </c>
      <c r="E124" s="16">
        <v>3741</v>
      </c>
      <c r="F124" s="16" t="s">
        <v>90</v>
      </c>
      <c r="G124" s="16" t="s">
        <v>91</v>
      </c>
      <c r="H124" s="10" t="s">
        <v>211</v>
      </c>
      <c r="I124" s="3">
        <v>5076</v>
      </c>
      <c r="J124" s="3">
        <f>7*Tabulka1[[#This Row],[cena za aktuální objednávku bez DPH]]</f>
        <v>35532</v>
      </c>
      <c r="K124" s="16" t="s">
        <v>50</v>
      </c>
      <c r="L124" s="16"/>
      <c r="M124" s="15" t="s">
        <v>64</v>
      </c>
      <c r="N124" s="11" t="s">
        <v>640</v>
      </c>
      <c r="O124" t="s">
        <v>95</v>
      </c>
      <c r="P124" s="16">
        <v>2024</v>
      </c>
    </row>
    <row r="125" spans="1:16" customFormat="1" ht="30">
      <c r="A125" s="72">
        <v>7107749001</v>
      </c>
      <c r="B125" s="71" t="s">
        <v>621</v>
      </c>
      <c r="C125" s="11" t="s">
        <v>27</v>
      </c>
      <c r="D125" s="11" t="s">
        <v>628</v>
      </c>
      <c r="E125" s="16">
        <v>3741</v>
      </c>
      <c r="F125" s="16" t="s">
        <v>90</v>
      </c>
      <c r="G125" s="16" t="s">
        <v>91</v>
      </c>
      <c r="H125" s="10" t="s">
        <v>211</v>
      </c>
      <c r="I125" s="3">
        <v>3780</v>
      </c>
      <c r="J125" s="3">
        <f>6*Tabulka1[[#This Row],[cena za aktuální objednávku bez DPH]]</f>
        <v>22680</v>
      </c>
      <c r="K125" s="16" t="s">
        <v>50</v>
      </c>
      <c r="L125" s="16"/>
      <c r="M125" s="15" t="s">
        <v>64</v>
      </c>
      <c r="N125" t="s">
        <v>635</v>
      </c>
      <c r="O125" s="16" t="s">
        <v>95</v>
      </c>
      <c r="P125" s="16">
        <v>2024</v>
      </c>
    </row>
    <row r="126" spans="1:16" customFormat="1" ht="60">
      <c r="A126" s="4">
        <v>5278210001</v>
      </c>
      <c r="B126" s="16" t="s">
        <v>622</v>
      </c>
      <c r="C126" s="11" t="s">
        <v>27</v>
      </c>
      <c r="D126" s="11" t="s">
        <v>629</v>
      </c>
      <c r="E126" s="16">
        <v>3741</v>
      </c>
      <c r="F126" s="16" t="s">
        <v>90</v>
      </c>
      <c r="G126" s="16" t="s">
        <v>91</v>
      </c>
      <c r="H126" s="10" t="s">
        <v>211</v>
      </c>
      <c r="I126" s="3">
        <v>2916</v>
      </c>
      <c r="J126" s="3">
        <f>12*Tabulka1[[#This Row],[cena za aktuální objednávku bez DPH]]</f>
        <v>34992</v>
      </c>
      <c r="K126" s="16" t="s">
        <v>50</v>
      </c>
      <c r="L126" s="16"/>
      <c r="M126" s="15" t="s">
        <v>64</v>
      </c>
      <c r="N126" t="s">
        <v>636</v>
      </c>
      <c r="O126" s="16" t="s">
        <v>95</v>
      </c>
      <c r="P126" s="16">
        <v>2024</v>
      </c>
    </row>
    <row r="127" spans="1:16" customFormat="1" ht="45">
      <c r="A127" s="4">
        <v>6523854001</v>
      </c>
      <c r="B127" s="16" t="s">
        <v>623</v>
      </c>
      <c r="C127" s="11" t="s">
        <v>27</v>
      </c>
      <c r="D127" s="11" t="s">
        <v>630</v>
      </c>
      <c r="E127" s="16">
        <v>3741</v>
      </c>
      <c r="F127" s="16" t="s">
        <v>90</v>
      </c>
      <c r="G127" s="16" t="s">
        <v>91</v>
      </c>
      <c r="H127" s="10" t="s">
        <v>211</v>
      </c>
      <c r="I127" s="3">
        <v>3851</v>
      </c>
      <c r="J127" s="3">
        <f>1*Tabulka1[[#This Row],[cena za aktuální objednávku bez DPH]]</f>
        <v>3851</v>
      </c>
      <c r="K127" s="16" t="s">
        <v>50</v>
      </c>
      <c r="L127" s="16"/>
      <c r="M127" s="15" t="s">
        <v>64</v>
      </c>
      <c r="N127" t="s">
        <v>639</v>
      </c>
      <c r="O127" s="16" t="s">
        <v>95</v>
      </c>
      <c r="P127" s="16">
        <v>2024</v>
      </c>
    </row>
    <row r="128" spans="1:16" customFormat="1" ht="60">
      <c r="A128" s="4">
        <v>5867088001</v>
      </c>
      <c r="B128" s="16" t="s">
        <v>624</v>
      </c>
      <c r="C128" s="11" t="s">
        <v>27</v>
      </c>
      <c r="D128" s="11" t="s">
        <v>633</v>
      </c>
      <c r="E128" s="16">
        <v>3741</v>
      </c>
      <c r="F128" s="16" t="s">
        <v>90</v>
      </c>
      <c r="G128" s="16" t="s">
        <v>91</v>
      </c>
      <c r="H128" s="10" t="s">
        <v>211</v>
      </c>
      <c r="I128" s="3">
        <v>4103</v>
      </c>
      <c r="J128" s="3">
        <f>3*Tabulka1[[#This Row],[cena za aktuální objednávku bez DPH]]</f>
        <v>12309</v>
      </c>
      <c r="K128" s="16" t="s">
        <v>50</v>
      </c>
      <c r="L128" s="16"/>
      <c r="M128" s="15" t="s">
        <v>64</v>
      </c>
      <c r="N128" s="7" t="s">
        <v>634</v>
      </c>
      <c r="O128" s="16" t="s">
        <v>95</v>
      </c>
      <c r="P128" s="16">
        <v>2024</v>
      </c>
    </row>
    <row r="129" spans="1:16" customFormat="1" ht="45">
      <c r="A129" s="4">
        <v>5267099001</v>
      </c>
      <c r="B129" s="16" t="s">
        <v>625</v>
      </c>
      <c r="C129" s="11" t="s">
        <v>27</v>
      </c>
      <c r="D129" s="11" t="s">
        <v>631</v>
      </c>
      <c r="E129" s="16">
        <v>3741</v>
      </c>
      <c r="F129" s="16" t="s">
        <v>90</v>
      </c>
      <c r="G129" s="16" t="s">
        <v>91</v>
      </c>
      <c r="H129" s="10" t="s">
        <v>211</v>
      </c>
      <c r="I129" s="3">
        <v>3132</v>
      </c>
      <c r="J129" s="3">
        <f>22*Tabulka1[[#This Row],[cena za aktuální objednávku bez DPH]]</f>
        <v>68904</v>
      </c>
      <c r="K129" s="16" t="s">
        <v>50</v>
      </c>
      <c r="L129" s="16"/>
      <c r="M129" s="15" t="s">
        <v>64</v>
      </c>
      <c r="N129" s="11" t="s">
        <v>637</v>
      </c>
      <c r="O129" s="16" t="s">
        <v>95</v>
      </c>
      <c r="P129" s="16">
        <v>2024</v>
      </c>
    </row>
    <row r="130" spans="1:16" customFormat="1" ht="45">
      <c r="A130" s="4">
        <v>5986818001</v>
      </c>
      <c r="B130" s="16" t="s">
        <v>626</v>
      </c>
      <c r="C130" s="11" t="s">
        <v>27</v>
      </c>
      <c r="D130" s="11" t="s">
        <v>632</v>
      </c>
      <c r="E130" s="16">
        <v>3741</v>
      </c>
      <c r="F130" s="16" t="s">
        <v>90</v>
      </c>
      <c r="G130" s="16" t="s">
        <v>91</v>
      </c>
      <c r="H130" s="10" t="s">
        <v>211</v>
      </c>
      <c r="I130" s="3">
        <v>5184</v>
      </c>
      <c r="J130" s="3">
        <f>15*Tabulka1[[#This Row],[cena za aktuální objednávku bez DPH]]</f>
        <v>77760</v>
      </c>
      <c r="K130" s="16" t="s">
        <v>50</v>
      </c>
      <c r="L130" s="16"/>
      <c r="M130" s="15" t="s">
        <v>64</v>
      </c>
      <c r="N130" s="11" t="s">
        <v>638</v>
      </c>
      <c r="O130" s="16" t="s">
        <v>95</v>
      </c>
      <c r="P130" s="16">
        <v>2024</v>
      </c>
    </row>
    <row r="131" spans="1:16" customFormat="1" ht="94.5">
      <c r="A131" t="s">
        <v>645</v>
      </c>
      <c r="B131" s="61" t="s">
        <v>646</v>
      </c>
      <c r="C131" s="61" t="s">
        <v>642</v>
      </c>
      <c r="D131" s="61" t="s">
        <v>647</v>
      </c>
      <c r="E131" s="16" t="s">
        <v>112</v>
      </c>
      <c r="F131" s="16" t="s">
        <v>109</v>
      </c>
      <c r="G131" s="16" t="s">
        <v>110</v>
      </c>
      <c r="H131" s="10" t="s">
        <v>114</v>
      </c>
      <c r="I131" s="3">
        <v>5760</v>
      </c>
      <c r="J131" s="3">
        <f>2*Tabulka1[[#This Row],[cena za aktuální objednávku bez DPH]]</f>
        <v>11520</v>
      </c>
      <c r="K131" t="s">
        <v>50</v>
      </c>
      <c r="L131" s="16"/>
      <c r="M131" s="15" t="s">
        <v>64</v>
      </c>
      <c r="N131" s="25" t="s">
        <v>644</v>
      </c>
      <c r="O131" t="s">
        <v>113</v>
      </c>
      <c r="P131">
        <v>2024</v>
      </c>
    </row>
    <row r="132" spans="1:16" customFormat="1" ht="94.5">
      <c r="A132" t="s">
        <v>648</v>
      </c>
      <c r="B132" s="11" t="s">
        <v>649</v>
      </c>
      <c r="C132" s="61" t="s">
        <v>642</v>
      </c>
      <c r="D132" s="25" t="s">
        <v>650</v>
      </c>
      <c r="E132" s="16" t="s">
        <v>112</v>
      </c>
      <c r="F132" s="16" t="s">
        <v>109</v>
      </c>
      <c r="G132" s="16" t="s">
        <v>110</v>
      </c>
      <c r="H132" s="10" t="s">
        <v>114</v>
      </c>
      <c r="I132" s="3">
        <v>14160</v>
      </c>
      <c r="J132" s="3">
        <f>2*Tabulka1[[#This Row],[cena za aktuální objednávku bez DPH]]</f>
        <v>28320</v>
      </c>
      <c r="K132" t="s">
        <v>50</v>
      </c>
      <c r="L132" s="16"/>
      <c r="M132" s="15" t="s">
        <v>64</v>
      </c>
      <c r="N132" s="25" t="s">
        <v>643</v>
      </c>
      <c r="O132" t="s">
        <v>113</v>
      </c>
      <c r="P132">
        <v>2024</v>
      </c>
    </row>
    <row r="133" spans="1:16" customFormat="1" ht="18">
      <c r="A133" s="4" t="s">
        <v>651</v>
      </c>
      <c r="B133" s="16" t="s">
        <v>652</v>
      </c>
      <c r="C133" s="16" t="s">
        <v>653</v>
      </c>
      <c r="D133" s="16" t="s">
        <v>593</v>
      </c>
      <c r="E133" s="16">
        <v>4141</v>
      </c>
      <c r="F133" s="16" t="s">
        <v>65</v>
      </c>
      <c r="G133" s="16" t="s">
        <v>66</v>
      </c>
      <c r="H133" s="10" t="s">
        <v>67</v>
      </c>
      <c r="I133" s="3">
        <v>9576</v>
      </c>
      <c r="J133" s="3">
        <f>1*Tabulka1[[#This Row],[cena za aktuální objednávku bez DPH]]</f>
        <v>9576</v>
      </c>
      <c r="K133" s="119" t="s">
        <v>656</v>
      </c>
      <c r="L133" s="1" t="s">
        <v>838</v>
      </c>
      <c r="M133" s="15" t="s">
        <v>64</v>
      </c>
      <c r="N133" t="s">
        <v>433</v>
      </c>
      <c r="O133" t="s">
        <v>59</v>
      </c>
      <c r="P133">
        <v>2024</v>
      </c>
    </row>
    <row r="134" spans="1:16" customFormat="1" ht="18">
      <c r="A134" s="18" t="s">
        <v>654</v>
      </c>
      <c r="B134" s="17" t="s">
        <v>655</v>
      </c>
      <c r="C134" s="16" t="s">
        <v>653</v>
      </c>
      <c r="D134" s="16" t="s">
        <v>593</v>
      </c>
      <c r="E134" s="16">
        <v>4141</v>
      </c>
      <c r="F134" s="16" t="s">
        <v>65</v>
      </c>
      <c r="G134" s="16" t="s">
        <v>66</v>
      </c>
      <c r="H134" s="10" t="s">
        <v>67</v>
      </c>
      <c r="I134" s="3">
        <v>1200</v>
      </c>
      <c r="J134" s="3">
        <f>1*Tabulka1[[#This Row],[cena za aktuální objednávku bez DPH]]</f>
        <v>1200</v>
      </c>
      <c r="K134" s="119" t="s">
        <v>657</v>
      </c>
      <c r="L134" s="1" t="s">
        <v>838</v>
      </c>
      <c r="M134" s="15" t="s">
        <v>64</v>
      </c>
      <c r="N134" s="16" t="s">
        <v>433</v>
      </c>
      <c r="O134" t="s">
        <v>59</v>
      </c>
      <c r="P134">
        <v>2024</v>
      </c>
    </row>
    <row r="135" spans="1:16" customFormat="1" ht="30">
      <c r="A135" s="4" t="s">
        <v>658</v>
      </c>
      <c r="B135" s="22" t="s">
        <v>659</v>
      </c>
      <c r="C135" s="23" t="s">
        <v>132</v>
      </c>
      <c r="D135" s="22" t="s">
        <v>660</v>
      </c>
      <c r="E135" s="23" t="s">
        <v>127</v>
      </c>
      <c r="F135" s="16" t="s">
        <v>663</v>
      </c>
      <c r="G135" s="16" t="s">
        <v>661</v>
      </c>
      <c r="H135" s="24" t="s">
        <v>131</v>
      </c>
      <c r="I135" s="3">
        <v>6600</v>
      </c>
      <c r="J135" s="3">
        <v>6600</v>
      </c>
      <c r="K135" s="16" t="s">
        <v>128</v>
      </c>
      <c r="L135" s="16"/>
      <c r="M135" s="15" t="s">
        <v>64</v>
      </c>
      <c r="N135" s="11" t="s">
        <v>664</v>
      </c>
      <c r="O135" t="s">
        <v>662</v>
      </c>
      <c r="P135">
        <v>2024</v>
      </c>
    </row>
    <row r="136" spans="1:16" customFormat="1" ht="120">
      <c r="A136" s="100" t="s">
        <v>665</v>
      </c>
      <c r="B136" s="101" t="s">
        <v>670</v>
      </c>
      <c r="C136" s="16" t="s">
        <v>666</v>
      </c>
      <c r="D136" s="16" t="s">
        <v>671</v>
      </c>
      <c r="E136" s="16">
        <v>3241</v>
      </c>
      <c r="F136" s="16">
        <v>94337</v>
      </c>
      <c r="G136" s="16" t="s">
        <v>667</v>
      </c>
      <c r="H136" s="10" t="s">
        <v>672</v>
      </c>
      <c r="I136" s="3">
        <v>57120</v>
      </c>
      <c r="J136" s="3">
        <f>2*Tabulka1[[#This Row],[cena za aktuální objednávku bez DPH]]</f>
        <v>114240</v>
      </c>
      <c r="K136" s="16" t="s">
        <v>50</v>
      </c>
      <c r="L136" s="16"/>
      <c r="M136" s="15" t="s">
        <v>64</v>
      </c>
      <c r="N136" s="11" t="s">
        <v>669</v>
      </c>
      <c r="O136" t="s">
        <v>668</v>
      </c>
      <c r="P136">
        <v>2024</v>
      </c>
    </row>
    <row r="137" spans="1:16" customFormat="1" ht="60">
      <c r="A137" s="4" t="s">
        <v>673</v>
      </c>
      <c r="B137" s="102" t="s">
        <v>674</v>
      </c>
      <c r="C137" s="16" t="s">
        <v>675</v>
      </c>
      <c r="D137" s="16" t="s">
        <v>676</v>
      </c>
      <c r="E137" s="16" t="s">
        <v>394</v>
      </c>
      <c r="F137" s="16" t="s">
        <v>677</v>
      </c>
      <c r="G137" s="16" t="s">
        <v>678</v>
      </c>
      <c r="H137" s="10" t="s">
        <v>679</v>
      </c>
      <c r="I137" s="3">
        <v>9178</v>
      </c>
      <c r="J137" s="3">
        <f>2*Tabulka1[[#This Row],[cena za aktuální objednávku bez DPH]]</f>
        <v>18356</v>
      </c>
      <c r="K137" s="16" t="s">
        <v>25</v>
      </c>
      <c r="L137" s="16"/>
      <c r="M137" s="15" t="s">
        <v>64</v>
      </c>
      <c r="N137" s="11" t="s">
        <v>680</v>
      </c>
      <c r="O137" t="s">
        <v>61</v>
      </c>
      <c r="P137">
        <v>2024</v>
      </c>
    </row>
    <row r="138" spans="1:16" customFormat="1" ht="15.75">
      <c r="A138" s="4" t="s">
        <v>681</v>
      </c>
      <c r="B138" s="77" t="s">
        <v>682</v>
      </c>
      <c r="C138" s="16" t="s">
        <v>683</v>
      </c>
      <c r="D138" s="16" t="s">
        <v>684</v>
      </c>
      <c r="E138" s="16">
        <v>4141</v>
      </c>
      <c r="F138" s="16" t="s">
        <v>65</v>
      </c>
      <c r="G138" s="78" t="s">
        <v>66</v>
      </c>
      <c r="H138" s="10" t="s">
        <v>67</v>
      </c>
      <c r="I138" s="80">
        <v>3395</v>
      </c>
      <c r="J138" s="80">
        <v>3395</v>
      </c>
      <c r="K138" s="16" t="s">
        <v>50</v>
      </c>
      <c r="L138" s="16"/>
      <c r="M138" s="15" t="s">
        <v>64</v>
      </c>
      <c r="O138" t="s">
        <v>59</v>
      </c>
      <c r="P138">
        <v>2024</v>
      </c>
    </row>
    <row r="139" spans="1:16" customFormat="1" ht="75">
      <c r="A139" s="4">
        <v>213686</v>
      </c>
      <c r="B139" s="16" t="s">
        <v>685</v>
      </c>
      <c r="C139" s="11" t="s">
        <v>686</v>
      </c>
      <c r="D139" s="11" t="s">
        <v>687</v>
      </c>
      <c r="E139" s="16">
        <v>3541</v>
      </c>
      <c r="F139" s="11" t="s">
        <v>688</v>
      </c>
      <c r="G139" s="16" t="s">
        <v>532</v>
      </c>
      <c r="H139" s="16" t="s">
        <v>244</v>
      </c>
      <c r="I139" s="3">
        <v>8590</v>
      </c>
      <c r="J139" s="3">
        <f>Tabulka1[[#This Row],[cena za aktuální objednávku bez DPH]]*2</f>
        <v>17180</v>
      </c>
      <c r="K139" s="16" t="s">
        <v>50</v>
      </c>
      <c r="L139" s="16"/>
      <c r="M139" s="15" t="s">
        <v>64</v>
      </c>
      <c r="N139" s="11" t="s">
        <v>689</v>
      </c>
      <c r="O139" t="s">
        <v>270</v>
      </c>
      <c r="P139">
        <v>2024</v>
      </c>
    </row>
    <row r="140" spans="1:16" customFormat="1" ht="45">
      <c r="A140" s="4" t="s">
        <v>690</v>
      </c>
      <c r="B140" s="16" t="s">
        <v>691</v>
      </c>
      <c r="C140" s="16" t="s">
        <v>692</v>
      </c>
      <c r="D140" s="16" t="s">
        <v>693</v>
      </c>
      <c r="E140" s="16">
        <v>3342</v>
      </c>
      <c r="F140" s="16" t="s">
        <v>694</v>
      </c>
      <c r="G140" s="16" t="s">
        <v>678</v>
      </c>
      <c r="H140" s="10" t="s">
        <v>695</v>
      </c>
      <c r="I140" s="3">
        <v>6844</v>
      </c>
      <c r="J140" s="3">
        <v>14000</v>
      </c>
      <c r="K140" s="16" t="s">
        <v>25</v>
      </c>
      <c r="L140" s="16"/>
      <c r="M140" s="15" t="s">
        <v>64</v>
      </c>
      <c r="N140" s="11" t="s">
        <v>698</v>
      </c>
      <c r="O140" t="s">
        <v>61</v>
      </c>
      <c r="P140">
        <v>2024</v>
      </c>
    </row>
    <row r="141" spans="1:16" customFormat="1">
      <c r="A141" s="4" t="s">
        <v>696</v>
      </c>
      <c r="B141" s="16" t="s">
        <v>697</v>
      </c>
      <c r="C141" s="16" t="s">
        <v>692</v>
      </c>
      <c r="D141" s="16" t="s">
        <v>693</v>
      </c>
      <c r="E141" s="16">
        <v>3342</v>
      </c>
      <c r="F141" s="16" t="s">
        <v>694</v>
      </c>
      <c r="G141" s="16" t="s">
        <v>678</v>
      </c>
      <c r="H141" s="10" t="s">
        <v>695</v>
      </c>
      <c r="I141" s="3">
        <v>6873</v>
      </c>
      <c r="J141" s="3">
        <v>14000</v>
      </c>
      <c r="K141" s="16" t="s">
        <v>25</v>
      </c>
      <c r="L141" s="16"/>
      <c r="M141" s="15" t="s">
        <v>64</v>
      </c>
      <c r="O141" t="s">
        <v>61</v>
      </c>
      <c r="P141">
        <v>2024</v>
      </c>
    </row>
    <row r="142" spans="1:16" s="16" customFormat="1" ht="45">
      <c r="A142" s="4" t="s">
        <v>779</v>
      </c>
      <c r="B142" s="16" t="s">
        <v>780</v>
      </c>
      <c r="C142" s="16" t="s">
        <v>699</v>
      </c>
      <c r="D142" s="16" t="s">
        <v>700</v>
      </c>
      <c r="E142" s="16" t="s">
        <v>701</v>
      </c>
      <c r="F142" s="16" t="s">
        <v>776</v>
      </c>
      <c r="H142" s="10"/>
      <c r="I142" s="3">
        <v>3000</v>
      </c>
      <c r="J142" s="3">
        <v>3000</v>
      </c>
      <c r="K142" s="16" t="s">
        <v>25</v>
      </c>
      <c r="M142" s="15" t="s">
        <v>64</v>
      </c>
      <c r="N142" s="42" t="s">
        <v>782</v>
      </c>
      <c r="O142" s="16" t="s">
        <v>702</v>
      </c>
      <c r="P142" s="16">
        <v>2024</v>
      </c>
    </row>
    <row r="143" spans="1:16" customFormat="1">
      <c r="A143" s="4" t="s">
        <v>778</v>
      </c>
      <c r="B143" s="16" t="s">
        <v>777</v>
      </c>
      <c r="C143" s="16" t="s">
        <v>699</v>
      </c>
      <c r="D143" s="16" t="s">
        <v>700</v>
      </c>
      <c r="E143" s="16" t="s">
        <v>701</v>
      </c>
      <c r="F143" s="16" t="s">
        <v>776</v>
      </c>
      <c r="G143" s="16"/>
      <c r="H143" s="16"/>
      <c r="I143" s="3">
        <v>1250</v>
      </c>
      <c r="J143" s="3">
        <v>1250</v>
      </c>
      <c r="K143" s="16" t="s">
        <v>25</v>
      </c>
      <c r="L143" s="16"/>
      <c r="M143" s="15" t="s">
        <v>252</v>
      </c>
      <c r="N143" s="42" t="s">
        <v>781</v>
      </c>
      <c r="O143" t="s">
        <v>702</v>
      </c>
      <c r="P143">
        <v>2024</v>
      </c>
    </row>
    <row r="144" spans="1:16" customFormat="1" ht="195">
      <c r="A144" s="105">
        <v>900016</v>
      </c>
      <c r="B144" s="103" t="s">
        <v>703</v>
      </c>
      <c r="C144" s="11" t="s">
        <v>704</v>
      </c>
      <c r="D144" s="11" t="s">
        <v>724</v>
      </c>
      <c r="E144" s="16" t="s">
        <v>231</v>
      </c>
      <c r="F144" s="11" t="s">
        <v>705</v>
      </c>
      <c r="G144" s="11" t="s">
        <v>723</v>
      </c>
      <c r="H144" s="10" t="s">
        <v>706</v>
      </c>
      <c r="I144" s="41">
        <v>101600</v>
      </c>
      <c r="J144" s="42">
        <f>9*Tabulka1[[#This Row],[cena za aktuální objednávku bez DPH]]</f>
        <v>914400</v>
      </c>
      <c r="K144" s="16" t="s">
        <v>50</v>
      </c>
      <c r="L144" s="16"/>
      <c r="M144" s="63" t="s">
        <v>739</v>
      </c>
      <c r="N144" s="11" t="s">
        <v>722</v>
      </c>
      <c r="O144" t="s">
        <v>237</v>
      </c>
      <c r="P144">
        <v>2024</v>
      </c>
    </row>
    <row r="145" spans="1:16" customFormat="1" ht="210">
      <c r="A145" s="81" t="s">
        <v>707</v>
      </c>
      <c r="B145" s="11" t="s">
        <v>708</v>
      </c>
      <c r="C145" s="11" t="s">
        <v>709</v>
      </c>
      <c r="D145" s="11" t="s">
        <v>710</v>
      </c>
      <c r="E145" s="16" t="s">
        <v>231</v>
      </c>
      <c r="F145" s="11" t="s">
        <v>711</v>
      </c>
      <c r="G145" s="104" t="s">
        <v>712</v>
      </c>
      <c r="H145" s="10" t="s">
        <v>713</v>
      </c>
      <c r="I145" s="106">
        <v>762</v>
      </c>
      <c r="J145" s="42">
        <f>20*Tabulka1[[#This Row],[cena za aktuální objednávku bez DPH]]</f>
        <v>15240</v>
      </c>
      <c r="K145" s="16" t="s">
        <v>50</v>
      </c>
      <c r="L145" s="16"/>
      <c r="M145" s="15" t="s">
        <v>64</v>
      </c>
      <c r="N145" s="11" t="s">
        <v>725</v>
      </c>
      <c r="O145" s="16" t="s">
        <v>237</v>
      </c>
      <c r="P145">
        <v>2024</v>
      </c>
    </row>
    <row r="146" spans="1:16" customFormat="1" ht="120">
      <c r="A146" s="81" t="s">
        <v>716</v>
      </c>
      <c r="B146" s="11" t="s">
        <v>717</v>
      </c>
      <c r="C146" s="11" t="s">
        <v>718</v>
      </c>
      <c r="D146" s="11" t="s">
        <v>719</v>
      </c>
      <c r="E146" s="16" t="s">
        <v>231</v>
      </c>
      <c r="F146" s="11" t="s">
        <v>720</v>
      </c>
      <c r="G146" s="104" t="s">
        <v>721</v>
      </c>
      <c r="H146" s="10" t="s">
        <v>713</v>
      </c>
      <c r="I146" s="106" t="s">
        <v>714</v>
      </c>
      <c r="J146" s="42" t="s">
        <v>715</v>
      </c>
      <c r="K146" s="16" t="s">
        <v>50</v>
      </c>
      <c r="L146" s="16"/>
      <c r="M146" s="15" t="s">
        <v>64</v>
      </c>
      <c r="N146" s="11" t="s">
        <v>725</v>
      </c>
      <c r="O146" s="16" t="s">
        <v>237</v>
      </c>
      <c r="P146" s="16">
        <v>2024</v>
      </c>
    </row>
    <row r="147" spans="1:16" customFormat="1" ht="90">
      <c r="A147" s="4" t="s">
        <v>726</v>
      </c>
      <c r="B147" s="11" t="s">
        <v>727</v>
      </c>
      <c r="C147" s="11" t="s">
        <v>80</v>
      </c>
      <c r="D147" s="11" t="s">
        <v>728</v>
      </c>
      <c r="E147" s="11" t="s">
        <v>729</v>
      </c>
      <c r="F147" s="16" t="s">
        <v>83</v>
      </c>
      <c r="G147" s="16" t="s">
        <v>84</v>
      </c>
      <c r="H147" s="10" t="s">
        <v>730</v>
      </c>
      <c r="I147" s="3">
        <v>9171</v>
      </c>
      <c r="J147" s="117">
        <v>18372</v>
      </c>
      <c r="K147" s="120" t="s">
        <v>731</v>
      </c>
      <c r="L147" s="1" t="s">
        <v>838</v>
      </c>
      <c r="M147" s="15" t="s">
        <v>64</v>
      </c>
      <c r="N147" t="s">
        <v>433</v>
      </c>
      <c r="O147" t="s">
        <v>737</v>
      </c>
      <c r="P147">
        <v>2024</v>
      </c>
    </row>
    <row r="148" spans="1:16" customFormat="1" ht="90">
      <c r="A148" s="4" t="s">
        <v>732</v>
      </c>
      <c r="B148" s="11" t="s">
        <v>733</v>
      </c>
      <c r="C148" s="11" t="s">
        <v>80</v>
      </c>
      <c r="D148" s="11" t="s">
        <v>728</v>
      </c>
      <c r="E148" s="11" t="s">
        <v>729</v>
      </c>
      <c r="F148" s="16" t="s">
        <v>83</v>
      </c>
      <c r="G148" s="16" t="s">
        <v>84</v>
      </c>
      <c r="H148" s="10" t="s">
        <v>730</v>
      </c>
      <c r="I148" s="3">
        <v>9171</v>
      </c>
      <c r="J148" s="117">
        <v>18372</v>
      </c>
      <c r="K148" s="120" t="s">
        <v>731</v>
      </c>
      <c r="L148" s="1" t="s">
        <v>838</v>
      </c>
      <c r="M148" s="15" t="s">
        <v>64</v>
      </c>
      <c r="N148" s="16" t="s">
        <v>433</v>
      </c>
      <c r="O148" s="16" t="s">
        <v>737</v>
      </c>
      <c r="P148" s="16">
        <v>2024</v>
      </c>
    </row>
    <row r="149" spans="1:16" customFormat="1" ht="90">
      <c r="A149" s="4" t="s">
        <v>734</v>
      </c>
      <c r="B149" s="11" t="s">
        <v>735</v>
      </c>
      <c r="C149" s="11" t="s">
        <v>80</v>
      </c>
      <c r="D149" s="11" t="s">
        <v>728</v>
      </c>
      <c r="E149" s="11" t="s">
        <v>729</v>
      </c>
      <c r="F149" s="16" t="s">
        <v>83</v>
      </c>
      <c r="G149" s="16" t="s">
        <v>84</v>
      </c>
      <c r="H149" s="10" t="s">
        <v>730</v>
      </c>
      <c r="I149" s="3">
        <v>14310</v>
      </c>
      <c r="J149" s="117">
        <v>28620</v>
      </c>
      <c r="K149" s="120" t="s">
        <v>731</v>
      </c>
      <c r="L149" s="1" t="s">
        <v>838</v>
      </c>
      <c r="M149" s="15" t="s">
        <v>64</v>
      </c>
      <c r="N149" s="16" t="s">
        <v>433</v>
      </c>
      <c r="O149" s="16" t="s">
        <v>737</v>
      </c>
      <c r="P149" s="16">
        <v>2024</v>
      </c>
    </row>
    <row r="150" spans="1:16" customFormat="1" ht="90">
      <c r="A150" s="18"/>
      <c r="B150" s="71" t="s">
        <v>736</v>
      </c>
      <c r="C150" s="11" t="s">
        <v>80</v>
      </c>
      <c r="D150" s="11" t="s">
        <v>728</v>
      </c>
      <c r="E150" s="11" t="s">
        <v>729</v>
      </c>
      <c r="F150" s="16" t="s">
        <v>83</v>
      </c>
      <c r="G150" s="16" t="s">
        <v>84</v>
      </c>
      <c r="H150" s="10" t="s">
        <v>730</v>
      </c>
      <c r="I150" s="3">
        <v>6400</v>
      </c>
      <c r="J150" s="117">
        <v>6400</v>
      </c>
      <c r="K150" s="120" t="s">
        <v>731</v>
      </c>
      <c r="L150" s="1" t="s">
        <v>838</v>
      </c>
      <c r="M150" s="15" t="s">
        <v>64</v>
      </c>
      <c r="N150" s="101" t="s">
        <v>738</v>
      </c>
      <c r="O150" s="16" t="s">
        <v>737</v>
      </c>
      <c r="P150" s="16">
        <v>2024</v>
      </c>
    </row>
    <row r="151" spans="1:16" customFormat="1" ht="75" customHeight="1">
      <c r="A151" s="4" t="s">
        <v>740</v>
      </c>
      <c r="B151" s="16" t="s">
        <v>741</v>
      </c>
      <c r="C151" s="16" t="s">
        <v>742</v>
      </c>
      <c r="D151" s="16" t="s">
        <v>743</v>
      </c>
      <c r="E151" s="16">
        <v>3342</v>
      </c>
      <c r="F151" s="16" t="s">
        <v>694</v>
      </c>
      <c r="G151" s="16" t="s">
        <v>744</v>
      </c>
      <c r="H151" s="10" t="s">
        <v>695</v>
      </c>
      <c r="I151" s="3">
        <v>14387</v>
      </c>
      <c r="J151" s="3">
        <f>1*Tabulka1[[#This Row],[cena za aktuální objednávku bez DPH]]</f>
        <v>14387</v>
      </c>
      <c r="K151" s="16" t="s">
        <v>25</v>
      </c>
      <c r="L151" s="16"/>
      <c r="M151" s="15" t="s">
        <v>64</v>
      </c>
      <c r="N151" s="11" t="s">
        <v>698</v>
      </c>
      <c r="O151" t="s">
        <v>61</v>
      </c>
      <c r="P151">
        <v>2024</v>
      </c>
    </row>
    <row r="152" spans="1:16" customFormat="1" ht="78.75">
      <c r="A152" s="4" t="s">
        <v>745</v>
      </c>
      <c r="B152" s="61" t="s">
        <v>746</v>
      </c>
      <c r="C152" s="16" t="s">
        <v>747</v>
      </c>
      <c r="D152" s="11" t="s">
        <v>748</v>
      </c>
      <c r="E152" s="16">
        <v>8729</v>
      </c>
      <c r="F152" s="16" t="s">
        <v>749</v>
      </c>
      <c r="G152" s="16" t="s">
        <v>770</v>
      </c>
      <c r="H152" s="10" t="s">
        <v>751</v>
      </c>
      <c r="I152" s="3">
        <v>3560</v>
      </c>
      <c r="J152" s="3">
        <f>4*Tabulka1[[#This Row],[cena za aktuální objednávku bez DPH]]+250</f>
        <v>14490</v>
      </c>
      <c r="K152" s="120" t="s">
        <v>752</v>
      </c>
      <c r="L152" s="1" t="s">
        <v>838</v>
      </c>
      <c r="M152" s="15" t="s">
        <v>64</v>
      </c>
      <c r="N152" s="25" t="s">
        <v>775</v>
      </c>
      <c r="O152" t="s">
        <v>178</v>
      </c>
      <c r="P152">
        <v>2024</v>
      </c>
    </row>
    <row r="153" spans="1:16" customFormat="1" ht="18">
      <c r="A153" s="18" t="s">
        <v>753</v>
      </c>
      <c r="B153" s="16" t="s">
        <v>754</v>
      </c>
      <c r="C153" s="16" t="s">
        <v>755</v>
      </c>
      <c r="D153" s="16" t="s">
        <v>748</v>
      </c>
      <c r="E153" s="16">
        <v>8729</v>
      </c>
      <c r="F153" s="16" t="s">
        <v>749</v>
      </c>
      <c r="G153" s="16" t="s">
        <v>750</v>
      </c>
      <c r="H153" s="10" t="s">
        <v>751</v>
      </c>
      <c r="I153" s="3">
        <v>6502</v>
      </c>
      <c r="J153" s="3">
        <f>1*Tabulka1[[#This Row],[cena za aktuální objednávku bez DPH]]</f>
        <v>6502</v>
      </c>
      <c r="K153" s="119" t="s">
        <v>752</v>
      </c>
      <c r="L153" s="1" t="s">
        <v>838</v>
      </c>
      <c r="M153" s="15" t="s">
        <v>64</v>
      </c>
      <c r="N153" s="16" t="s">
        <v>433</v>
      </c>
      <c r="O153" s="16" t="s">
        <v>178</v>
      </c>
      <c r="P153" s="16">
        <v>2024</v>
      </c>
    </row>
    <row r="154" spans="1:16" customFormat="1" ht="18">
      <c r="A154" s="4" t="s">
        <v>756</v>
      </c>
      <c r="B154" s="16" t="s">
        <v>757</v>
      </c>
      <c r="C154" s="16" t="s">
        <v>755</v>
      </c>
      <c r="D154" s="16" t="s">
        <v>748</v>
      </c>
      <c r="E154" s="16">
        <v>8729</v>
      </c>
      <c r="F154" s="16" t="s">
        <v>749</v>
      </c>
      <c r="G154" s="16" t="s">
        <v>750</v>
      </c>
      <c r="H154" s="10" t="s">
        <v>751</v>
      </c>
      <c r="I154" s="3">
        <v>6502</v>
      </c>
      <c r="J154" s="3">
        <f>1*Tabulka1[[#This Row],[cena za aktuální objednávku bez DPH]]</f>
        <v>6502</v>
      </c>
      <c r="K154" s="119" t="s">
        <v>752</v>
      </c>
      <c r="L154" s="1" t="s">
        <v>838</v>
      </c>
      <c r="M154" s="15" t="s">
        <v>64</v>
      </c>
      <c r="N154" s="16" t="s">
        <v>433</v>
      </c>
      <c r="O154" s="16" t="s">
        <v>178</v>
      </c>
      <c r="P154" s="16">
        <v>2024</v>
      </c>
    </row>
    <row r="155" spans="1:16" customFormat="1" ht="18">
      <c r="A155" s="4" t="s">
        <v>758</v>
      </c>
      <c r="B155" s="16" t="s">
        <v>759</v>
      </c>
      <c r="C155" s="16" t="s">
        <v>755</v>
      </c>
      <c r="D155" s="16" t="s">
        <v>748</v>
      </c>
      <c r="E155" s="16">
        <v>8729</v>
      </c>
      <c r="F155" s="16" t="s">
        <v>749</v>
      </c>
      <c r="G155" s="16" t="s">
        <v>750</v>
      </c>
      <c r="H155" s="10" t="s">
        <v>751</v>
      </c>
      <c r="I155" s="107">
        <v>4687</v>
      </c>
      <c r="J155" s="3">
        <f>2*Tabulka1[[#This Row],[cena za aktuální objednávku bez DPH]]</f>
        <v>9374</v>
      </c>
      <c r="K155" s="119" t="s">
        <v>752</v>
      </c>
      <c r="L155" s="1" t="s">
        <v>838</v>
      </c>
      <c r="M155" s="15" t="s">
        <v>64</v>
      </c>
      <c r="N155" s="16" t="s">
        <v>433</v>
      </c>
      <c r="O155" s="16" t="s">
        <v>178</v>
      </c>
      <c r="P155" s="16">
        <v>2024</v>
      </c>
    </row>
    <row r="156" spans="1:16" customFormat="1" ht="18">
      <c r="A156" s="4" t="s">
        <v>760</v>
      </c>
      <c r="B156" s="16" t="s">
        <v>761</v>
      </c>
      <c r="C156" s="16" t="s">
        <v>755</v>
      </c>
      <c r="D156" s="16" t="s">
        <v>748</v>
      </c>
      <c r="E156" s="16">
        <v>8729</v>
      </c>
      <c r="F156" s="16" t="s">
        <v>749</v>
      </c>
      <c r="G156" s="16" t="s">
        <v>750</v>
      </c>
      <c r="H156" s="10" t="s">
        <v>751</v>
      </c>
      <c r="I156" s="3">
        <v>6502</v>
      </c>
      <c r="J156" s="3">
        <f>1*Tabulka1[[#This Row],[cena za aktuální objednávku bez DPH]]</f>
        <v>6502</v>
      </c>
      <c r="K156" s="119" t="s">
        <v>752</v>
      </c>
      <c r="L156" s="1" t="s">
        <v>838</v>
      </c>
      <c r="M156" s="15" t="s">
        <v>64</v>
      </c>
      <c r="N156" s="16" t="s">
        <v>433</v>
      </c>
      <c r="O156" s="16" t="s">
        <v>178</v>
      </c>
      <c r="P156" s="16">
        <v>2024</v>
      </c>
    </row>
    <row r="157" spans="1:16" customFormat="1" ht="18">
      <c r="A157" s="4" t="s">
        <v>762</v>
      </c>
      <c r="B157" s="16" t="s">
        <v>763</v>
      </c>
      <c r="C157" s="16" t="s">
        <v>755</v>
      </c>
      <c r="D157" s="16" t="s">
        <v>748</v>
      </c>
      <c r="E157" s="16">
        <v>8729</v>
      </c>
      <c r="F157" s="16" t="s">
        <v>749</v>
      </c>
      <c r="G157" s="16" t="s">
        <v>750</v>
      </c>
      <c r="H157" s="10" t="s">
        <v>751</v>
      </c>
      <c r="I157" s="3">
        <v>6502</v>
      </c>
      <c r="J157" s="3">
        <f>1*Tabulka1[[#This Row],[cena za aktuální objednávku bez DPH]]</f>
        <v>6502</v>
      </c>
      <c r="K157" s="119" t="s">
        <v>752</v>
      </c>
      <c r="L157" s="1" t="s">
        <v>838</v>
      </c>
      <c r="M157" s="15" t="s">
        <v>64</v>
      </c>
      <c r="N157" s="16" t="s">
        <v>433</v>
      </c>
      <c r="O157" s="16" t="s">
        <v>178</v>
      </c>
      <c r="P157" s="16">
        <v>2024</v>
      </c>
    </row>
    <row r="158" spans="1:16" customFormat="1" ht="18">
      <c r="A158" s="4" t="s">
        <v>764</v>
      </c>
      <c r="B158" s="16" t="s">
        <v>765</v>
      </c>
      <c r="C158" s="16" t="s">
        <v>755</v>
      </c>
      <c r="D158" s="16" t="s">
        <v>748</v>
      </c>
      <c r="E158" s="16">
        <v>8729</v>
      </c>
      <c r="F158" s="16" t="s">
        <v>749</v>
      </c>
      <c r="G158" s="16" t="s">
        <v>750</v>
      </c>
      <c r="H158" s="10" t="s">
        <v>751</v>
      </c>
      <c r="I158" s="3">
        <v>17</v>
      </c>
      <c r="J158" s="3">
        <f>35*Tabulka1[[#This Row],[cena za aktuální objednávku bez DPH]]</f>
        <v>595</v>
      </c>
      <c r="K158" s="119" t="s">
        <v>752</v>
      </c>
      <c r="L158" s="1" t="s">
        <v>838</v>
      </c>
      <c r="M158" s="15" t="s">
        <v>64</v>
      </c>
      <c r="N158" s="16" t="s">
        <v>433</v>
      </c>
      <c r="O158" s="16" t="s">
        <v>178</v>
      </c>
      <c r="P158" s="16">
        <v>2024</v>
      </c>
    </row>
    <row r="159" spans="1:16" customFormat="1" ht="18">
      <c r="A159" s="4" t="s">
        <v>767</v>
      </c>
      <c r="B159" s="16" t="s">
        <v>768</v>
      </c>
      <c r="C159" s="16" t="s">
        <v>755</v>
      </c>
      <c r="D159" s="16" t="s">
        <v>748</v>
      </c>
      <c r="E159" s="16">
        <v>8729</v>
      </c>
      <c r="F159" s="16" t="s">
        <v>749</v>
      </c>
      <c r="G159" s="16" t="s">
        <v>750</v>
      </c>
      <c r="H159" s="10" t="s">
        <v>751</v>
      </c>
      <c r="I159" s="3">
        <v>716.8</v>
      </c>
      <c r="J159" s="3">
        <f>18*Tabulka1[[#This Row],[cena za aktuální objednávku bez DPH]]</f>
        <v>12902.4</v>
      </c>
      <c r="K159" s="119" t="s">
        <v>752</v>
      </c>
      <c r="L159" s="1" t="s">
        <v>838</v>
      </c>
      <c r="M159" s="15" t="s">
        <v>64</v>
      </c>
      <c r="N159" s="16" t="s">
        <v>433</v>
      </c>
      <c r="O159" s="16" t="s">
        <v>178</v>
      </c>
      <c r="P159" s="16">
        <v>2024</v>
      </c>
    </row>
    <row r="160" spans="1:16" customFormat="1" ht="105">
      <c r="A160" s="61" t="s">
        <v>783</v>
      </c>
      <c r="B160" s="16" t="s">
        <v>784</v>
      </c>
      <c r="C160" s="11" t="s">
        <v>785</v>
      </c>
      <c r="D160" s="11" t="s">
        <v>89</v>
      </c>
      <c r="E160" s="16">
        <v>3741</v>
      </c>
      <c r="F160" s="16" t="s">
        <v>90</v>
      </c>
      <c r="G160" s="16" t="s">
        <v>91</v>
      </c>
      <c r="H160" s="10" t="s">
        <v>211</v>
      </c>
      <c r="I160" s="3">
        <v>11550</v>
      </c>
      <c r="J160" s="3">
        <f>2*Tabulka1[[#This Row],[cena za aktuální objednávku bez DPH]]</f>
        <v>23100</v>
      </c>
      <c r="K160" s="16" t="s">
        <v>50</v>
      </c>
      <c r="L160" s="16"/>
      <c r="M160" s="15" t="s">
        <v>64</v>
      </c>
      <c r="N160" s="11" t="s">
        <v>789</v>
      </c>
      <c r="O160" t="s">
        <v>95</v>
      </c>
      <c r="P160">
        <v>2024</v>
      </c>
    </row>
    <row r="161" spans="1:16" customFormat="1" ht="105">
      <c r="A161" s="60" t="s">
        <v>771</v>
      </c>
      <c r="B161" s="108" t="s">
        <v>772</v>
      </c>
      <c r="C161" s="11" t="s">
        <v>773</v>
      </c>
      <c r="D161" s="11" t="s">
        <v>89</v>
      </c>
      <c r="E161" s="16">
        <v>3741</v>
      </c>
      <c r="F161" s="16" t="s">
        <v>774</v>
      </c>
      <c r="G161" s="16" t="s">
        <v>786</v>
      </c>
      <c r="H161" s="10" t="s">
        <v>787</v>
      </c>
      <c r="I161" s="70">
        <v>18802</v>
      </c>
      <c r="J161" s="3">
        <f>1*Tabulka1[[#This Row],[cena za aktuální objednávku bez DPH]]</f>
        <v>18802</v>
      </c>
      <c r="K161" s="16" t="s">
        <v>50</v>
      </c>
      <c r="L161" s="16"/>
      <c r="M161" s="15" t="s">
        <v>64</v>
      </c>
      <c r="N161" s="11" t="s">
        <v>788</v>
      </c>
      <c r="O161" t="s">
        <v>95</v>
      </c>
      <c r="P161">
        <v>2024</v>
      </c>
    </row>
    <row r="162" spans="1:16" customFormat="1">
      <c r="A162" s="4" t="s">
        <v>790</v>
      </c>
      <c r="B162" s="23" t="s">
        <v>791</v>
      </c>
      <c r="C162" s="16" t="s">
        <v>792</v>
      </c>
      <c r="D162" s="16" t="s">
        <v>593</v>
      </c>
      <c r="E162" s="16" t="s">
        <v>21</v>
      </c>
      <c r="F162" s="16" t="s">
        <v>413</v>
      </c>
      <c r="G162" s="16" t="s">
        <v>25</v>
      </c>
      <c r="H162" s="16" t="s">
        <v>25</v>
      </c>
      <c r="I162" s="3">
        <v>8844.5</v>
      </c>
      <c r="J162" s="16" t="s">
        <v>595</v>
      </c>
      <c r="K162" s="16" t="s">
        <v>22</v>
      </c>
      <c r="L162" s="16" t="s">
        <v>838</v>
      </c>
      <c r="M162" s="15" t="s">
        <v>64</v>
      </c>
      <c r="O162" t="s">
        <v>59</v>
      </c>
      <c r="P162">
        <v>2024</v>
      </c>
    </row>
    <row r="163" spans="1:16" customFormat="1">
      <c r="A163" s="18">
        <v>451098</v>
      </c>
      <c r="B163" s="17" t="s">
        <v>793</v>
      </c>
      <c r="C163" s="16" t="s">
        <v>792</v>
      </c>
      <c r="D163" s="16" t="s">
        <v>593</v>
      </c>
      <c r="E163" s="16" t="s">
        <v>21</v>
      </c>
      <c r="F163" s="16" t="s">
        <v>413</v>
      </c>
      <c r="G163" s="16" t="s">
        <v>25</v>
      </c>
      <c r="H163" s="16" t="s">
        <v>25</v>
      </c>
      <c r="I163" s="3">
        <v>9652</v>
      </c>
      <c r="J163" s="16" t="s">
        <v>595</v>
      </c>
      <c r="K163" s="16" t="s">
        <v>22</v>
      </c>
      <c r="L163" s="16" t="s">
        <v>838</v>
      </c>
      <c r="M163" s="15" t="s">
        <v>64</v>
      </c>
      <c r="O163" t="s">
        <v>59</v>
      </c>
      <c r="P163">
        <v>2024</v>
      </c>
    </row>
    <row r="164" spans="1:16" customFormat="1">
      <c r="A164" s="4" t="s">
        <v>794</v>
      </c>
      <c r="B164" s="16" t="s">
        <v>795</v>
      </c>
      <c r="C164" s="16" t="s">
        <v>796</v>
      </c>
      <c r="D164" s="16" t="s">
        <v>593</v>
      </c>
      <c r="E164" s="16" t="s">
        <v>21</v>
      </c>
      <c r="F164" s="16" t="s">
        <v>413</v>
      </c>
      <c r="G164" s="16" t="s">
        <v>25</v>
      </c>
      <c r="H164" s="16" t="s">
        <v>25</v>
      </c>
      <c r="I164" s="3">
        <v>2475</v>
      </c>
      <c r="J164" s="16" t="s">
        <v>595</v>
      </c>
      <c r="K164" s="16" t="s">
        <v>22</v>
      </c>
      <c r="L164" s="16" t="s">
        <v>838</v>
      </c>
      <c r="M164" s="15" t="s">
        <v>64</v>
      </c>
      <c r="O164" s="16" t="s">
        <v>59</v>
      </c>
      <c r="P164">
        <v>2024</v>
      </c>
    </row>
    <row r="165" spans="1:16" customFormat="1">
      <c r="A165" s="18" t="s">
        <v>797</v>
      </c>
      <c r="B165" s="16" t="s">
        <v>798</v>
      </c>
      <c r="C165" s="16" t="s">
        <v>796</v>
      </c>
      <c r="D165" s="16" t="s">
        <v>593</v>
      </c>
      <c r="E165" s="16" t="s">
        <v>21</v>
      </c>
      <c r="F165" s="16" t="s">
        <v>413</v>
      </c>
      <c r="G165" s="16" t="s">
        <v>25</v>
      </c>
      <c r="H165" s="16" t="s">
        <v>25</v>
      </c>
      <c r="I165" s="3">
        <v>2475</v>
      </c>
      <c r="J165" s="16" t="s">
        <v>595</v>
      </c>
      <c r="K165" s="16" t="s">
        <v>22</v>
      </c>
      <c r="L165" s="16" t="s">
        <v>838</v>
      </c>
      <c r="M165" s="15" t="s">
        <v>64</v>
      </c>
      <c r="O165" s="16" t="s">
        <v>59</v>
      </c>
      <c r="P165">
        <v>2024</v>
      </c>
    </row>
    <row r="166" spans="1:16" customFormat="1" ht="15.75">
      <c r="A166" s="109" t="s">
        <v>799</v>
      </c>
      <c r="B166" s="16" t="s">
        <v>800</v>
      </c>
      <c r="C166" s="16" t="s">
        <v>796</v>
      </c>
      <c r="D166" s="16" t="s">
        <v>593</v>
      </c>
      <c r="E166" s="16" t="s">
        <v>21</v>
      </c>
      <c r="F166" s="16" t="s">
        <v>413</v>
      </c>
      <c r="G166" s="16" t="s">
        <v>25</v>
      </c>
      <c r="H166" s="16" t="s">
        <v>25</v>
      </c>
      <c r="I166" s="3">
        <v>2700</v>
      </c>
      <c r="J166" s="16" t="s">
        <v>595</v>
      </c>
      <c r="K166" s="16" t="s">
        <v>22</v>
      </c>
      <c r="L166" s="16" t="s">
        <v>838</v>
      </c>
      <c r="M166" s="15" t="s">
        <v>64</v>
      </c>
      <c r="O166" s="16" t="s">
        <v>59</v>
      </c>
      <c r="P166" s="16">
        <v>2024</v>
      </c>
    </row>
    <row r="167" spans="1:16" customFormat="1" ht="63">
      <c r="A167" s="110">
        <v>10446076</v>
      </c>
      <c r="B167" s="16" t="s">
        <v>801</v>
      </c>
      <c r="C167" s="16" t="s">
        <v>802</v>
      </c>
      <c r="D167" s="16" t="s">
        <v>803</v>
      </c>
      <c r="E167" s="16" t="s">
        <v>44</v>
      </c>
      <c r="F167" s="16" t="s">
        <v>804</v>
      </c>
      <c r="G167" s="16" t="s">
        <v>805</v>
      </c>
      <c r="H167" s="10" t="s">
        <v>806</v>
      </c>
      <c r="I167" s="3">
        <v>3615</v>
      </c>
      <c r="J167" s="3"/>
      <c r="K167" t="s">
        <v>50</v>
      </c>
      <c r="L167" s="16"/>
      <c r="M167" s="11" t="s">
        <v>816</v>
      </c>
      <c r="N167" s="25" t="s">
        <v>808</v>
      </c>
      <c r="O167" t="s">
        <v>807</v>
      </c>
      <c r="P167">
        <v>2024</v>
      </c>
    </row>
    <row r="168" spans="1:16" customFormat="1" ht="30">
      <c r="A168" s="4">
        <v>10137</v>
      </c>
      <c r="B168" s="61" t="s">
        <v>809</v>
      </c>
      <c r="C168" s="61" t="s">
        <v>810</v>
      </c>
      <c r="D168" s="16" t="s">
        <v>811</v>
      </c>
      <c r="E168" s="16">
        <v>823</v>
      </c>
      <c r="F168" s="16" t="s">
        <v>812</v>
      </c>
      <c r="G168" s="4" t="s">
        <v>25</v>
      </c>
      <c r="H168" s="4" t="s">
        <v>25</v>
      </c>
      <c r="I168" s="3">
        <v>3826</v>
      </c>
      <c r="J168" s="16" t="s">
        <v>813</v>
      </c>
      <c r="K168" t="s">
        <v>25</v>
      </c>
      <c r="L168" s="16"/>
      <c r="M168" s="15" t="s">
        <v>64</v>
      </c>
      <c r="N168" s="11" t="s">
        <v>836</v>
      </c>
      <c r="O168" s="16" t="s">
        <v>814</v>
      </c>
      <c r="P168">
        <v>2024</v>
      </c>
    </row>
    <row r="169" spans="1:16" customFormat="1">
      <c r="A169" s="4" t="s">
        <v>837</v>
      </c>
      <c r="B169" s="114" t="s">
        <v>817</v>
      </c>
      <c r="C169" s="114" t="s">
        <v>818</v>
      </c>
      <c r="D169" s="114" t="s">
        <v>819</v>
      </c>
      <c r="E169" s="114" t="s">
        <v>820</v>
      </c>
      <c r="F169" s="114"/>
      <c r="G169" s="114"/>
      <c r="H169" s="114"/>
      <c r="I169" s="115" t="s">
        <v>821</v>
      </c>
      <c r="J169" s="115" t="s">
        <v>822</v>
      </c>
      <c r="K169" s="16"/>
      <c r="L169" s="16"/>
      <c r="M169" s="113" t="s">
        <v>834</v>
      </c>
      <c r="N169" s="11" t="s">
        <v>835</v>
      </c>
      <c r="O169" t="s">
        <v>823</v>
      </c>
      <c r="P169">
        <v>2024</v>
      </c>
    </row>
    <row r="170" spans="1:16" customFormat="1" ht="30">
      <c r="A170" s="90" t="s">
        <v>824</v>
      </c>
      <c r="B170" s="86" t="s">
        <v>825</v>
      </c>
      <c r="C170" s="86" t="s">
        <v>183</v>
      </c>
      <c r="D170" s="86" t="s">
        <v>826</v>
      </c>
      <c r="E170" s="87">
        <v>3841</v>
      </c>
      <c r="F170" s="87" t="s">
        <v>549</v>
      </c>
      <c r="G170" s="88" t="s">
        <v>244</v>
      </c>
      <c r="H170" s="87" t="s">
        <v>244</v>
      </c>
      <c r="I170" s="91">
        <v>9426</v>
      </c>
      <c r="J170" s="91">
        <v>28278</v>
      </c>
      <c r="K170" s="87" t="s">
        <v>50</v>
      </c>
      <c r="L170" s="87"/>
      <c r="M170" s="15" t="s">
        <v>64</v>
      </c>
      <c r="N170" s="111" t="s">
        <v>830</v>
      </c>
      <c r="O170" t="s">
        <v>187</v>
      </c>
      <c r="P170">
        <v>2024</v>
      </c>
    </row>
    <row r="171" spans="1:16" customFormat="1" ht="26.25">
      <c r="A171" s="90">
        <v>96046</v>
      </c>
      <c r="B171" s="86" t="s">
        <v>827</v>
      </c>
      <c r="C171" s="89" t="s">
        <v>183</v>
      </c>
      <c r="D171" s="86" t="s">
        <v>826</v>
      </c>
      <c r="E171" s="87">
        <v>3841</v>
      </c>
      <c r="F171" s="87" t="s">
        <v>549</v>
      </c>
      <c r="G171" s="88" t="s">
        <v>244</v>
      </c>
      <c r="H171" s="87" t="s">
        <v>244</v>
      </c>
      <c r="I171" s="91">
        <v>24227</v>
      </c>
      <c r="J171" s="91">
        <v>24227</v>
      </c>
      <c r="K171" s="87" t="s">
        <v>50</v>
      </c>
      <c r="L171" s="87"/>
      <c r="M171" s="15" t="s">
        <v>64</v>
      </c>
      <c r="O171" t="s">
        <v>187</v>
      </c>
      <c r="P171">
        <v>2024</v>
      </c>
    </row>
    <row r="172" spans="1:16" customFormat="1" ht="26.25">
      <c r="A172" s="90">
        <v>96078</v>
      </c>
      <c r="B172" s="86" t="s">
        <v>828</v>
      </c>
      <c r="C172" s="89" t="s">
        <v>183</v>
      </c>
      <c r="D172" s="86" t="s">
        <v>826</v>
      </c>
      <c r="E172" s="87">
        <v>3841</v>
      </c>
      <c r="F172" s="87" t="s">
        <v>549</v>
      </c>
      <c r="G172" s="88" t="s">
        <v>244</v>
      </c>
      <c r="H172" s="87" t="s">
        <v>244</v>
      </c>
      <c r="I172" s="91">
        <v>14594</v>
      </c>
      <c r="J172" s="91">
        <v>14594</v>
      </c>
      <c r="K172" s="87" t="s">
        <v>50</v>
      </c>
      <c r="L172" s="87"/>
      <c r="M172" s="15" t="s">
        <v>64</v>
      </c>
      <c r="O172" s="16" t="s">
        <v>187</v>
      </c>
      <c r="P172" s="16">
        <v>2024</v>
      </c>
    </row>
    <row r="173" spans="1:16" customFormat="1" ht="26.25">
      <c r="A173" s="72">
        <v>96010</v>
      </c>
      <c r="B173" s="112" t="s">
        <v>829</v>
      </c>
      <c r="C173" s="32" t="s">
        <v>183</v>
      </c>
      <c r="D173" s="86" t="s">
        <v>826</v>
      </c>
      <c r="E173" s="38">
        <v>3841</v>
      </c>
      <c r="F173" s="38" t="s">
        <v>549</v>
      </c>
      <c r="G173" s="33" t="s">
        <v>244</v>
      </c>
      <c r="H173" s="38" t="s">
        <v>244</v>
      </c>
      <c r="I173" s="31">
        <v>3638</v>
      </c>
      <c r="J173" s="31">
        <v>10914</v>
      </c>
      <c r="K173" s="38" t="s">
        <v>50</v>
      </c>
      <c r="L173" s="38"/>
      <c r="M173" s="15" t="s">
        <v>64</v>
      </c>
      <c r="O173" s="16" t="s">
        <v>187</v>
      </c>
      <c r="P173" s="16">
        <v>2024</v>
      </c>
    </row>
    <row r="174" spans="1:16" customFormat="1" ht="39">
      <c r="A174" s="90" t="s">
        <v>831</v>
      </c>
      <c r="B174" s="86" t="s">
        <v>832</v>
      </c>
      <c r="C174" s="86" t="s">
        <v>241</v>
      </c>
      <c r="D174" s="86" t="s">
        <v>242</v>
      </c>
      <c r="E174" s="87">
        <v>3841</v>
      </c>
      <c r="F174" s="87" t="s">
        <v>549</v>
      </c>
      <c r="G174" s="88" t="s">
        <v>244</v>
      </c>
      <c r="H174" s="87" t="s">
        <v>244</v>
      </c>
      <c r="I174" s="91">
        <v>5890</v>
      </c>
      <c r="J174" s="91">
        <v>11780</v>
      </c>
      <c r="K174" s="87" t="s">
        <v>50</v>
      </c>
      <c r="L174" s="87"/>
      <c r="M174" s="15" t="s">
        <v>64</v>
      </c>
      <c r="N174" s="11" t="s">
        <v>833</v>
      </c>
      <c r="O174" s="16" t="s">
        <v>187</v>
      </c>
      <c r="P174" s="16">
        <v>2024</v>
      </c>
    </row>
    <row r="175" spans="1:16" customFormat="1" ht="60">
      <c r="A175" s="4">
        <v>5435706001</v>
      </c>
      <c r="B175" s="16" t="s">
        <v>845</v>
      </c>
      <c r="C175" s="11" t="s">
        <v>27</v>
      </c>
      <c r="D175" s="11" t="s">
        <v>89</v>
      </c>
      <c r="E175" s="16">
        <v>3741</v>
      </c>
      <c r="F175" s="16" t="s">
        <v>90</v>
      </c>
      <c r="G175" s="16" t="s">
        <v>91</v>
      </c>
      <c r="H175" s="10" t="s">
        <v>211</v>
      </c>
      <c r="I175" s="3">
        <v>4774</v>
      </c>
      <c r="J175" s="3">
        <f>4*Tabulka1[[#This Row],[cena za aktuální objednávku bez DPH]]</f>
        <v>19096</v>
      </c>
      <c r="K175" s="38" t="s">
        <v>50</v>
      </c>
      <c r="L175" s="87"/>
      <c r="M175" s="15" t="s">
        <v>64</v>
      </c>
      <c r="N175" s="11" t="s">
        <v>859</v>
      </c>
      <c r="O175" t="s">
        <v>95</v>
      </c>
      <c r="P175">
        <v>2024</v>
      </c>
    </row>
    <row r="176" spans="1:16" customFormat="1" ht="60">
      <c r="A176" s="72">
        <v>7560389001</v>
      </c>
      <c r="B176" s="71" t="s">
        <v>846</v>
      </c>
      <c r="C176" s="11" t="s">
        <v>27</v>
      </c>
      <c r="D176" s="11" t="s">
        <v>89</v>
      </c>
      <c r="E176" s="16">
        <v>3741</v>
      </c>
      <c r="F176" s="16" t="s">
        <v>90</v>
      </c>
      <c r="G176" s="16" t="s">
        <v>91</v>
      </c>
      <c r="H176" s="10" t="s">
        <v>211</v>
      </c>
      <c r="I176" s="3">
        <v>5076</v>
      </c>
      <c r="J176" s="3">
        <f>5*Tabulka1[[#This Row],[cena za aktuální objednávku bez DPH]]</f>
        <v>25380</v>
      </c>
      <c r="K176" s="38" t="s">
        <v>50</v>
      </c>
      <c r="L176" s="87"/>
      <c r="M176" s="15" t="s">
        <v>64</v>
      </c>
      <c r="N176" s="11" t="s">
        <v>887</v>
      </c>
      <c r="O176" s="16" t="s">
        <v>95</v>
      </c>
      <c r="P176" s="16">
        <v>2024</v>
      </c>
    </row>
    <row r="177" spans="1:16" customFormat="1">
      <c r="A177" s="4">
        <v>5267811001</v>
      </c>
      <c r="B177" s="16" t="s">
        <v>847</v>
      </c>
      <c r="C177" s="11" t="s">
        <v>27</v>
      </c>
      <c r="D177" s="11" t="s">
        <v>89</v>
      </c>
      <c r="E177" s="16">
        <v>3741</v>
      </c>
      <c r="F177" s="16" t="s">
        <v>90</v>
      </c>
      <c r="G177" s="16" t="s">
        <v>91</v>
      </c>
      <c r="H177" s="10" t="s">
        <v>211</v>
      </c>
      <c r="I177" s="3">
        <v>4536</v>
      </c>
      <c r="J177" s="3">
        <f>2*Tabulka1[[#This Row],[cena za aktuální objednávku bez DPH]]</f>
        <v>9072</v>
      </c>
      <c r="K177" s="38" t="s">
        <v>50</v>
      </c>
      <c r="L177" s="87"/>
      <c r="M177" s="15" t="s">
        <v>64</v>
      </c>
      <c r="O177" s="16" t="s">
        <v>95</v>
      </c>
      <c r="P177" s="16">
        <v>2024</v>
      </c>
    </row>
    <row r="178" spans="1:16" customFormat="1">
      <c r="A178" s="4">
        <v>6640613001</v>
      </c>
      <c r="B178" s="16" t="s">
        <v>848</v>
      </c>
      <c r="C178" s="11" t="s">
        <v>27</v>
      </c>
      <c r="D178" s="11" t="s">
        <v>89</v>
      </c>
      <c r="E178" s="16">
        <v>3741</v>
      </c>
      <c r="F178" s="16" t="s">
        <v>90</v>
      </c>
      <c r="G178" s="16" t="s">
        <v>91</v>
      </c>
      <c r="H178" s="10" t="s">
        <v>211</v>
      </c>
      <c r="I178" s="3">
        <v>5022</v>
      </c>
      <c r="J178" s="3">
        <f>11*Tabulka1[[#This Row],[cena za aktuální objednávku bez DPH]]</f>
        <v>55242</v>
      </c>
      <c r="K178" s="38" t="s">
        <v>50</v>
      </c>
      <c r="L178" s="87"/>
      <c r="M178" s="15" t="s">
        <v>64</v>
      </c>
      <c r="O178" s="16" t="s">
        <v>95</v>
      </c>
      <c r="P178" s="16">
        <v>2024</v>
      </c>
    </row>
    <row r="179" spans="1:16" customFormat="1">
      <c r="A179" s="4">
        <v>9780041001</v>
      </c>
      <c r="B179" s="16" t="s">
        <v>849</v>
      </c>
      <c r="C179" s="11" t="s">
        <v>27</v>
      </c>
      <c r="D179" s="11" t="s">
        <v>89</v>
      </c>
      <c r="E179" s="16">
        <v>3741</v>
      </c>
      <c r="F179" s="16" t="s">
        <v>90</v>
      </c>
      <c r="G179" s="16" t="s">
        <v>91</v>
      </c>
      <c r="H179" s="10" t="s">
        <v>211</v>
      </c>
      <c r="I179" s="3">
        <v>7200</v>
      </c>
      <c r="J179" s="3">
        <f>4*Tabulka1[[#This Row],[cena za aktuální objednávku bez DPH]]</f>
        <v>28800</v>
      </c>
      <c r="K179" s="38" t="s">
        <v>50</v>
      </c>
      <c r="L179" s="87"/>
      <c r="M179" s="15" t="s">
        <v>64</v>
      </c>
      <c r="O179" s="16" t="s">
        <v>95</v>
      </c>
      <c r="P179" s="16">
        <v>2024</v>
      </c>
    </row>
    <row r="180" spans="1:16" customFormat="1">
      <c r="A180" s="4">
        <v>5269083001</v>
      </c>
      <c r="B180" s="16" t="s">
        <v>850</v>
      </c>
      <c r="C180" s="11" t="s">
        <v>27</v>
      </c>
      <c r="D180" s="11" t="s">
        <v>89</v>
      </c>
      <c r="E180" s="16">
        <v>3741</v>
      </c>
      <c r="F180" s="16" t="s">
        <v>90</v>
      </c>
      <c r="G180" s="16" t="s">
        <v>91</v>
      </c>
      <c r="H180" s="10" t="s">
        <v>211</v>
      </c>
      <c r="I180" s="3">
        <v>2916</v>
      </c>
      <c r="J180" s="3">
        <f>10*Tabulka1[[#This Row],[cena za aktuální objednávku bez DPH]]</f>
        <v>29160</v>
      </c>
      <c r="K180" s="38" t="s">
        <v>50</v>
      </c>
      <c r="L180" s="87"/>
      <c r="M180" s="15" t="s">
        <v>64</v>
      </c>
      <c r="O180" s="16" t="s">
        <v>95</v>
      </c>
      <c r="P180" s="16">
        <v>2024</v>
      </c>
    </row>
    <row r="181" spans="1:16" customFormat="1">
      <c r="A181" s="4">
        <v>5435684001</v>
      </c>
      <c r="B181" s="16" t="s">
        <v>851</v>
      </c>
      <c r="C181" s="11" t="s">
        <v>27</v>
      </c>
      <c r="D181" s="11" t="s">
        <v>89</v>
      </c>
      <c r="E181" s="16">
        <v>3741</v>
      </c>
      <c r="F181" s="16" t="s">
        <v>90</v>
      </c>
      <c r="G181" s="16" t="s">
        <v>91</v>
      </c>
      <c r="H181" s="10" t="s">
        <v>211</v>
      </c>
      <c r="I181" s="3">
        <v>4806</v>
      </c>
      <c r="J181" s="3">
        <f>3*Tabulka1[[#This Row],[cena za aktuální objednávku bez DPH]]</f>
        <v>14418</v>
      </c>
      <c r="K181" s="38" t="s">
        <v>50</v>
      </c>
      <c r="L181" s="87"/>
      <c r="M181" s="15" t="s">
        <v>64</v>
      </c>
      <c r="O181" s="16" t="s">
        <v>95</v>
      </c>
      <c r="P181" s="16">
        <v>2024</v>
      </c>
    </row>
    <row r="182" spans="1:16" customFormat="1">
      <c r="A182" s="4">
        <v>5992184001</v>
      </c>
      <c r="B182" s="16" t="s">
        <v>852</v>
      </c>
      <c r="C182" s="11" t="s">
        <v>27</v>
      </c>
      <c r="D182" s="11" t="s">
        <v>89</v>
      </c>
      <c r="E182" s="16">
        <v>3741</v>
      </c>
      <c r="F182" s="16" t="s">
        <v>90</v>
      </c>
      <c r="G182" s="16" t="s">
        <v>91</v>
      </c>
      <c r="H182" s="10" t="s">
        <v>211</v>
      </c>
      <c r="I182" s="3">
        <v>4752</v>
      </c>
      <c r="J182" s="3">
        <f>3*Tabulka1[[#This Row],[cena za aktuální objednávku bez DPH]]</f>
        <v>14256</v>
      </c>
      <c r="K182" s="38" t="s">
        <v>50</v>
      </c>
      <c r="L182" s="87"/>
      <c r="M182" s="15" t="s">
        <v>64</v>
      </c>
      <c r="O182" s="16" t="s">
        <v>95</v>
      </c>
      <c r="P182" s="16">
        <v>2024</v>
      </c>
    </row>
    <row r="183" spans="1:16" customFormat="1">
      <c r="A183" s="4">
        <v>6433189001</v>
      </c>
      <c r="B183" s="16" t="s">
        <v>853</v>
      </c>
      <c r="C183" s="11" t="s">
        <v>27</v>
      </c>
      <c r="D183" s="11" t="s">
        <v>89</v>
      </c>
      <c r="E183" s="16">
        <v>3741</v>
      </c>
      <c r="F183" s="16" t="s">
        <v>90</v>
      </c>
      <c r="G183" s="16" t="s">
        <v>91</v>
      </c>
      <c r="H183" s="10" t="s">
        <v>211</v>
      </c>
      <c r="I183" s="3">
        <v>5075</v>
      </c>
      <c r="J183" s="3">
        <f>1.5*Tabulka1[[#This Row],[cena za aktuální objednávku bez DPH]]</f>
        <v>7612.5</v>
      </c>
      <c r="K183" s="38" t="s">
        <v>50</v>
      </c>
      <c r="L183" s="87"/>
      <c r="M183" s="15" t="s">
        <v>64</v>
      </c>
      <c r="O183" s="16" t="s">
        <v>95</v>
      </c>
      <c r="P183" s="16">
        <v>2024</v>
      </c>
    </row>
    <row r="184" spans="1:16" customFormat="1">
      <c r="A184" s="4">
        <v>5929903001</v>
      </c>
      <c r="B184" s="16" t="s">
        <v>854</v>
      </c>
      <c r="C184" s="11" t="s">
        <v>27</v>
      </c>
      <c r="D184" s="11" t="s">
        <v>89</v>
      </c>
      <c r="E184" s="16">
        <v>3741</v>
      </c>
      <c r="F184" s="16" t="s">
        <v>90</v>
      </c>
      <c r="G184" s="16" t="s">
        <v>91</v>
      </c>
      <c r="H184" s="10" t="s">
        <v>211</v>
      </c>
      <c r="I184" s="3">
        <v>7020</v>
      </c>
      <c r="J184" s="3">
        <f>12*Tabulka1[[#This Row],[cena za aktuální objednávku bez DPH]]</f>
        <v>84240</v>
      </c>
      <c r="K184" s="38" t="s">
        <v>50</v>
      </c>
      <c r="L184" s="87"/>
      <c r="M184" s="15" t="s">
        <v>64</v>
      </c>
      <c r="O184" s="16" t="s">
        <v>95</v>
      </c>
      <c r="P184" s="16">
        <v>2024</v>
      </c>
    </row>
    <row r="185" spans="1:16" customFormat="1">
      <c r="A185" s="4">
        <v>5479282001</v>
      </c>
      <c r="B185" s="16" t="s">
        <v>855</v>
      </c>
      <c r="C185" s="11" t="s">
        <v>27</v>
      </c>
      <c r="D185" s="11" t="s">
        <v>89</v>
      </c>
      <c r="E185" s="16">
        <v>3741</v>
      </c>
      <c r="F185" s="16" t="s">
        <v>90</v>
      </c>
      <c r="G185" s="16" t="s">
        <v>91</v>
      </c>
      <c r="H185" s="10" t="s">
        <v>211</v>
      </c>
      <c r="I185" s="3">
        <v>3370</v>
      </c>
      <c r="J185" s="3">
        <f>4*Tabulka1[[#This Row],[cena za aktuální objednávku bez DPH]]</f>
        <v>13480</v>
      </c>
      <c r="K185" s="38" t="s">
        <v>50</v>
      </c>
      <c r="L185" s="87"/>
      <c r="M185" s="15" t="s">
        <v>64</v>
      </c>
      <c r="O185" s="16" t="s">
        <v>95</v>
      </c>
      <c r="P185" s="16">
        <v>2024</v>
      </c>
    </row>
    <row r="186" spans="1:16" customFormat="1">
      <c r="A186" s="4">
        <v>5278350001</v>
      </c>
      <c r="B186" s="16" t="s">
        <v>856</v>
      </c>
      <c r="C186" s="11" t="s">
        <v>27</v>
      </c>
      <c r="D186" s="11" t="s">
        <v>89</v>
      </c>
      <c r="E186" s="16">
        <v>3741</v>
      </c>
      <c r="F186" s="16" t="s">
        <v>90</v>
      </c>
      <c r="G186" s="16" t="s">
        <v>91</v>
      </c>
      <c r="H186" s="10" t="s">
        <v>211</v>
      </c>
      <c r="I186" s="3">
        <v>5562</v>
      </c>
      <c r="J186" s="3">
        <f>5*Tabulka1[[#This Row],[cena za aktuální objednávku bez DPH]]</f>
        <v>27810</v>
      </c>
      <c r="K186" s="38" t="s">
        <v>50</v>
      </c>
      <c r="L186" s="87"/>
      <c r="M186" s="15" t="s">
        <v>64</v>
      </c>
      <c r="O186" s="16" t="s">
        <v>95</v>
      </c>
      <c r="P186" s="16">
        <v>2024</v>
      </c>
    </row>
    <row r="187" spans="1:16" customFormat="1">
      <c r="A187" s="4">
        <v>7394420001</v>
      </c>
      <c r="B187" s="16" t="s">
        <v>857</v>
      </c>
      <c r="C187" s="11" t="s">
        <v>27</v>
      </c>
      <c r="D187" s="11" t="s">
        <v>89</v>
      </c>
      <c r="E187" s="16">
        <v>3741</v>
      </c>
      <c r="F187" s="16" t="s">
        <v>90</v>
      </c>
      <c r="G187" s="16" t="s">
        <v>91</v>
      </c>
      <c r="H187" s="10" t="s">
        <v>211</v>
      </c>
      <c r="I187" s="3">
        <v>6264</v>
      </c>
      <c r="J187" s="3">
        <f>10*Tabulka1[[#This Row],[cena za aktuální objednávku bez DPH]]</f>
        <v>62640</v>
      </c>
      <c r="K187" s="38" t="s">
        <v>50</v>
      </c>
      <c r="L187" s="87"/>
      <c r="M187" s="15" t="s">
        <v>64</v>
      </c>
      <c r="O187" s="16" t="s">
        <v>95</v>
      </c>
      <c r="P187" s="16">
        <v>2024</v>
      </c>
    </row>
    <row r="188" spans="1:16" customFormat="1">
      <c r="A188" s="4">
        <v>5278775001</v>
      </c>
      <c r="B188" s="16" t="s">
        <v>858</v>
      </c>
      <c r="C188" s="11" t="s">
        <v>27</v>
      </c>
      <c r="D188" s="11" t="s">
        <v>89</v>
      </c>
      <c r="E188" s="16">
        <v>3741</v>
      </c>
      <c r="F188" s="16" t="s">
        <v>90</v>
      </c>
      <c r="G188" s="16" t="s">
        <v>91</v>
      </c>
      <c r="H188" s="10" t="s">
        <v>211</v>
      </c>
      <c r="I188" s="3">
        <v>4212</v>
      </c>
      <c r="J188" s="3">
        <f>9*Tabulka1[[#This Row],[cena za aktuální objednávku bez DPH]]</f>
        <v>37908</v>
      </c>
      <c r="K188" s="38" t="s">
        <v>50</v>
      </c>
      <c r="L188" s="87"/>
      <c r="M188" s="15" t="s">
        <v>64</v>
      </c>
      <c r="O188" s="16" t="s">
        <v>95</v>
      </c>
      <c r="P188" s="16">
        <v>2024</v>
      </c>
    </row>
    <row r="189" spans="1:16" customFormat="1" ht="30">
      <c r="A189" s="4">
        <v>5278775001</v>
      </c>
      <c r="B189" s="127" t="s">
        <v>860</v>
      </c>
      <c r="C189" s="128" t="s">
        <v>861</v>
      </c>
      <c r="D189" s="128" t="s">
        <v>862</v>
      </c>
      <c r="E189" s="129">
        <v>8204</v>
      </c>
      <c r="F189" s="129" t="s">
        <v>549</v>
      </c>
      <c r="G189" s="130" t="s">
        <v>244</v>
      </c>
      <c r="H189" s="129" t="s">
        <v>244</v>
      </c>
      <c r="I189" s="134">
        <v>6226.3</v>
      </c>
      <c r="J189" s="135"/>
      <c r="K189" s="137" t="s">
        <v>863</v>
      </c>
      <c r="L189" s="87" t="s">
        <v>838</v>
      </c>
      <c r="M189" s="15" t="s">
        <v>64</v>
      </c>
      <c r="N189" s="11" t="s">
        <v>886</v>
      </c>
      <c r="O189" t="s">
        <v>187</v>
      </c>
      <c r="P189" s="16">
        <v>2024</v>
      </c>
    </row>
    <row r="190" spans="1:16" customFormat="1" ht="30">
      <c r="A190" s="4" t="s">
        <v>864</v>
      </c>
      <c r="B190" s="11" t="s">
        <v>865</v>
      </c>
      <c r="C190" s="128" t="s">
        <v>861</v>
      </c>
      <c r="D190" s="128" t="s">
        <v>862</v>
      </c>
      <c r="E190" s="129">
        <v>8204</v>
      </c>
      <c r="F190" s="129" t="s">
        <v>549</v>
      </c>
      <c r="G190" s="130" t="s">
        <v>244</v>
      </c>
      <c r="H190" s="129" t="s">
        <v>244</v>
      </c>
      <c r="I190" s="3">
        <v>10904.1</v>
      </c>
      <c r="J190" s="135"/>
      <c r="K190" s="137" t="s">
        <v>863</v>
      </c>
      <c r="L190" s="87" t="s">
        <v>838</v>
      </c>
      <c r="M190" s="15" t="s">
        <v>64</v>
      </c>
      <c r="O190" s="16" t="s">
        <v>187</v>
      </c>
      <c r="P190" s="16">
        <v>2024</v>
      </c>
    </row>
    <row r="191" spans="1:16" customFormat="1" ht="26.25">
      <c r="A191" s="4" t="s">
        <v>866</v>
      </c>
      <c r="B191" s="128" t="s">
        <v>867</v>
      </c>
      <c r="C191" s="128" t="s">
        <v>861</v>
      </c>
      <c r="D191" s="128" t="s">
        <v>862</v>
      </c>
      <c r="E191" s="129">
        <v>8204</v>
      </c>
      <c r="F191" s="129" t="s">
        <v>549</v>
      </c>
      <c r="G191" s="130" t="s">
        <v>244</v>
      </c>
      <c r="H191" s="129" t="s">
        <v>244</v>
      </c>
      <c r="I191" s="3">
        <v>10904.1</v>
      </c>
      <c r="J191" s="135"/>
      <c r="K191" s="137" t="s">
        <v>863</v>
      </c>
      <c r="L191" s="87" t="s">
        <v>838</v>
      </c>
      <c r="M191" s="15" t="s">
        <v>64</v>
      </c>
      <c r="O191" s="16" t="s">
        <v>187</v>
      </c>
      <c r="P191" s="16">
        <v>2024</v>
      </c>
    </row>
    <row r="192" spans="1:16" customFormat="1">
      <c r="A192" s="4" t="s">
        <v>868</v>
      </c>
      <c r="B192" s="16" t="s">
        <v>869</v>
      </c>
      <c r="C192" s="128" t="s">
        <v>861</v>
      </c>
      <c r="D192" s="128" t="s">
        <v>862</v>
      </c>
      <c r="E192" s="131">
        <v>8204</v>
      </c>
      <c r="F192" s="131" t="s">
        <v>549</v>
      </c>
      <c r="G192" s="132" t="s">
        <v>244</v>
      </c>
      <c r="H192" s="131" t="s">
        <v>244</v>
      </c>
      <c r="I192" s="3">
        <v>10904.1</v>
      </c>
      <c r="J192" s="136"/>
      <c r="K192" s="137" t="s">
        <v>863</v>
      </c>
      <c r="L192" s="87" t="s">
        <v>838</v>
      </c>
      <c r="M192" s="15" t="s">
        <v>64</v>
      </c>
      <c r="O192" s="16" t="s">
        <v>187</v>
      </c>
      <c r="P192" s="16">
        <v>2024</v>
      </c>
    </row>
    <row r="193" spans="1:16" customFormat="1">
      <c r="A193" s="4" t="s">
        <v>870</v>
      </c>
      <c r="B193" s="16" t="s">
        <v>871</v>
      </c>
      <c r="C193" s="128" t="s">
        <v>861</v>
      </c>
      <c r="D193" s="128" t="s">
        <v>862</v>
      </c>
      <c r="E193" s="131">
        <v>8204</v>
      </c>
      <c r="F193" s="131" t="s">
        <v>549</v>
      </c>
      <c r="G193" s="132" t="s">
        <v>244</v>
      </c>
      <c r="H193" s="131" t="s">
        <v>244</v>
      </c>
      <c r="I193" s="3">
        <v>4647.3999999999996</v>
      </c>
      <c r="J193" s="136"/>
      <c r="K193" s="137" t="s">
        <v>863</v>
      </c>
      <c r="L193" s="87" t="s">
        <v>838</v>
      </c>
      <c r="M193" s="15" t="s">
        <v>64</v>
      </c>
      <c r="O193" s="16" t="s">
        <v>187</v>
      </c>
      <c r="P193" s="16">
        <v>2024</v>
      </c>
    </row>
    <row r="194" spans="1:16" customFormat="1">
      <c r="A194" s="4" t="s">
        <v>872</v>
      </c>
      <c r="B194" s="16" t="s">
        <v>873</v>
      </c>
      <c r="C194" s="128" t="s">
        <v>861</v>
      </c>
      <c r="D194" s="128" t="s">
        <v>862</v>
      </c>
      <c r="E194" s="131">
        <v>8204</v>
      </c>
      <c r="F194" s="131" t="s">
        <v>549</v>
      </c>
      <c r="G194" s="132" t="s">
        <v>244</v>
      </c>
      <c r="H194" s="131" t="s">
        <v>244</v>
      </c>
      <c r="I194" s="3">
        <v>4647.3999999999996</v>
      </c>
      <c r="J194" s="136"/>
      <c r="K194" s="137" t="s">
        <v>863</v>
      </c>
      <c r="L194" s="87" t="s">
        <v>838</v>
      </c>
      <c r="M194" s="15" t="s">
        <v>64</v>
      </c>
      <c r="O194" s="16" t="s">
        <v>187</v>
      </c>
      <c r="P194" s="16">
        <v>2024</v>
      </c>
    </row>
    <row r="195" spans="1:16" customFormat="1">
      <c r="A195" s="4" t="s">
        <v>874</v>
      </c>
      <c r="B195" s="16" t="s">
        <v>875</v>
      </c>
      <c r="C195" s="128" t="s">
        <v>861</v>
      </c>
      <c r="D195" s="128" t="s">
        <v>862</v>
      </c>
      <c r="E195" s="131">
        <v>8204</v>
      </c>
      <c r="F195" s="131" t="s">
        <v>549</v>
      </c>
      <c r="G195" s="132" t="s">
        <v>244</v>
      </c>
      <c r="H195" s="131" t="s">
        <v>244</v>
      </c>
      <c r="I195" s="3">
        <v>10904.1</v>
      </c>
      <c r="J195" s="136"/>
      <c r="K195" s="137" t="s">
        <v>863</v>
      </c>
      <c r="L195" s="87" t="s">
        <v>838</v>
      </c>
      <c r="M195" s="15" t="s">
        <v>64</v>
      </c>
      <c r="O195" s="16" t="s">
        <v>187</v>
      </c>
      <c r="P195" s="16">
        <v>2024</v>
      </c>
    </row>
    <row r="196" spans="1:16" customFormat="1">
      <c r="A196" s="4" t="s">
        <v>876</v>
      </c>
      <c r="B196" s="16" t="s">
        <v>877</v>
      </c>
      <c r="C196" s="128" t="s">
        <v>861</v>
      </c>
      <c r="D196" s="128" t="s">
        <v>862</v>
      </c>
      <c r="E196" s="131">
        <v>8204</v>
      </c>
      <c r="F196" s="131" t="s">
        <v>549</v>
      </c>
      <c r="G196" s="132" t="s">
        <v>244</v>
      </c>
      <c r="H196" s="131" t="s">
        <v>244</v>
      </c>
      <c r="I196" s="3">
        <v>10904.1</v>
      </c>
      <c r="J196" s="136"/>
      <c r="K196" s="137" t="s">
        <v>863</v>
      </c>
      <c r="L196" s="87" t="s">
        <v>838</v>
      </c>
      <c r="M196" s="15" t="s">
        <v>64</v>
      </c>
      <c r="O196" s="16" t="s">
        <v>187</v>
      </c>
      <c r="P196" s="16">
        <v>2024</v>
      </c>
    </row>
    <row r="197" spans="1:16" customFormat="1">
      <c r="A197" s="4" t="s">
        <v>878</v>
      </c>
      <c r="B197" s="16" t="s">
        <v>879</v>
      </c>
      <c r="C197" s="128" t="s">
        <v>861</v>
      </c>
      <c r="D197" s="128" t="s">
        <v>862</v>
      </c>
      <c r="E197" s="131">
        <v>8204</v>
      </c>
      <c r="F197" s="131" t="s">
        <v>549</v>
      </c>
      <c r="G197" s="132" t="s">
        <v>244</v>
      </c>
      <c r="H197" s="131" t="s">
        <v>244</v>
      </c>
      <c r="I197" s="3">
        <v>10904.1</v>
      </c>
      <c r="J197" s="136"/>
      <c r="K197" s="137" t="s">
        <v>863</v>
      </c>
      <c r="L197" s="87" t="s">
        <v>838</v>
      </c>
      <c r="M197" s="15" t="s">
        <v>64</v>
      </c>
      <c r="O197" s="16" t="s">
        <v>187</v>
      </c>
      <c r="P197" s="16">
        <v>2024</v>
      </c>
    </row>
    <row r="198" spans="1:16" customFormat="1">
      <c r="A198" s="133" t="s">
        <v>880</v>
      </c>
      <c r="B198" s="16" t="s">
        <v>881</v>
      </c>
      <c r="C198" s="128" t="s">
        <v>861</v>
      </c>
      <c r="D198" s="128" t="s">
        <v>862</v>
      </c>
      <c r="E198" s="131">
        <v>8204</v>
      </c>
      <c r="F198" s="131" t="s">
        <v>549</v>
      </c>
      <c r="G198" s="132" t="s">
        <v>244</v>
      </c>
      <c r="H198" s="131" t="s">
        <v>244</v>
      </c>
      <c r="I198" s="3">
        <v>10873.7</v>
      </c>
      <c r="J198" s="136"/>
      <c r="K198" s="137" t="s">
        <v>863</v>
      </c>
      <c r="L198" s="87" t="s">
        <v>838</v>
      </c>
      <c r="M198" s="15" t="s">
        <v>64</v>
      </c>
      <c r="O198" s="16" t="s">
        <v>187</v>
      </c>
      <c r="P198" s="16">
        <v>2024</v>
      </c>
    </row>
    <row r="199" spans="1:16" customFormat="1">
      <c r="A199" s="4" t="s">
        <v>882</v>
      </c>
      <c r="B199" s="16" t="s">
        <v>883</v>
      </c>
      <c r="C199" s="128" t="s">
        <v>861</v>
      </c>
      <c r="D199" s="128" t="s">
        <v>862</v>
      </c>
      <c r="E199" s="131">
        <v>8204</v>
      </c>
      <c r="F199" s="131" t="s">
        <v>549</v>
      </c>
      <c r="G199" s="132" t="s">
        <v>244</v>
      </c>
      <c r="H199" s="131" t="s">
        <v>244</v>
      </c>
      <c r="I199" s="3">
        <v>10904.1</v>
      </c>
      <c r="J199" s="136"/>
      <c r="K199" s="137" t="s">
        <v>863</v>
      </c>
      <c r="L199" s="87" t="s">
        <v>838</v>
      </c>
      <c r="M199" s="15" t="s">
        <v>64</v>
      </c>
      <c r="O199" s="16" t="s">
        <v>187</v>
      </c>
      <c r="P199" s="16">
        <v>2024</v>
      </c>
    </row>
    <row r="200" spans="1:16" customFormat="1">
      <c r="A200" s="133" t="s">
        <v>884</v>
      </c>
      <c r="B200" s="16" t="s">
        <v>885</v>
      </c>
      <c r="C200" s="128" t="s">
        <v>861</v>
      </c>
      <c r="D200" s="128" t="s">
        <v>862</v>
      </c>
      <c r="E200" s="131">
        <v>8204</v>
      </c>
      <c r="F200" s="131" t="s">
        <v>549</v>
      </c>
      <c r="G200" s="132" t="s">
        <v>244</v>
      </c>
      <c r="H200" s="131" t="s">
        <v>244</v>
      </c>
      <c r="I200" s="3">
        <v>7239</v>
      </c>
      <c r="J200" s="136"/>
      <c r="K200" s="137" t="s">
        <v>863</v>
      </c>
      <c r="L200" s="87" t="s">
        <v>838</v>
      </c>
      <c r="M200" s="15" t="s">
        <v>64</v>
      </c>
      <c r="O200" s="16" t="s">
        <v>187</v>
      </c>
      <c r="P200" s="16">
        <v>2024</v>
      </c>
    </row>
    <row r="201" spans="1:16" customFormat="1" ht="30">
      <c r="A201" s="4" t="s">
        <v>888</v>
      </c>
      <c r="B201" s="37" t="s">
        <v>895</v>
      </c>
      <c r="C201" s="16" t="s">
        <v>889</v>
      </c>
      <c r="D201" s="11" t="s">
        <v>890</v>
      </c>
      <c r="E201" s="16" t="s">
        <v>231</v>
      </c>
      <c r="F201" s="16" t="s">
        <v>891</v>
      </c>
      <c r="G201" s="16" t="s">
        <v>892</v>
      </c>
      <c r="H201" s="10" t="s">
        <v>894</v>
      </c>
      <c r="I201" s="3">
        <v>16800</v>
      </c>
      <c r="J201" s="3">
        <v>16800</v>
      </c>
      <c r="K201" s="16" t="s">
        <v>50</v>
      </c>
      <c r="L201" s="87"/>
      <c r="M201" s="15" t="s">
        <v>64</v>
      </c>
      <c r="N201" s="11" t="s">
        <v>896</v>
      </c>
      <c r="O201" t="s">
        <v>893</v>
      </c>
      <c r="P201">
        <v>2024</v>
      </c>
    </row>
    <row r="202" spans="1:16" customFormat="1">
      <c r="A202" s="4" t="s">
        <v>897</v>
      </c>
      <c r="B202" s="16" t="s">
        <v>898</v>
      </c>
      <c r="C202" s="16" t="s">
        <v>899</v>
      </c>
      <c r="D202" s="11" t="s">
        <v>911</v>
      </c>
      <c r="E202" s="16" t="s">
        <v>205</v>
      </c>
      <c r="F202" s="16" t="s">
        <v>900</v>
      </c>
      <c r="G202" s="16" t="s">
        <v>901</v>
      </c>
      <c r="H202" s="16" t="s">
        <v>910</v>
      </c>
      <c r="I202" s="3">
        <v>815</v>
      </c>
      <c r="J202" s="3">
        <v>1630</v>
      </c>
      <c r="K202" s="16" t="s">
        <v>25</v>
      </c>
      <c r="L202" s="87"/>
      <c r="M202" s="15" t="s">
        <v>64</v>
      </c>
      <c r="N202" t="s">
        <v>909</v>
      </c>
      <c r="O202" t="s">
        <v>226</v>
      </c>
      <c r="P202">
        <v>2024</v>
      </c>
    </row>
    <row r="203" spans="1:16" customFormat="1">
      <c r="A203" s="4" t="s">
        <v>902</v>
      </c>
      <c r="B203" s="16" t="s">
        <v>903</v>
      </c>
      <c r="C203" s="16" t="s">
        <v>899</v>
      </c>
      <c r="D203" s="11" t="s">
        <v>911</v>
      </c>
      <c r="E203" s="16" t="s">
        <v>205</v>
      </c>
      <c r="F203" s="16" t="s">
        <v>900</v>
      </c>
      <c r="G203" s="16" t="s">
        <v>901</v>
      </c>
      <c r="H203" s="16" t="s">
        <v>910</v>
      </c>
      <c r="I203" s="3">
        <v>998</v>
      </c>
      <c r="J203" s="3">
        <v>1996</v>
      </c>
      <c r="K203" s="16" t="s">
        <v>25</v>
      </c>
      <c r="L203" s="87"/>
      <c r="M203" s="15" t="s">
        <v>64</v>
      </c>
      <c r="N203" s="16" t="s">
        <v>909</v>
      </c>
      <c r="O203" s="16" t="s">
        <v>226</v>
      </c>
      <c r="P203" s="16">
        <v>2024</v>
      </c>
    </row>
    <row r="204" spans="1:16" customFormat="1">
      <c r="A204" s="4" t="s">
        <v>904</v>
      </c>
      <c r="B204" s="16" t="s">
        <v>905</v>
      </c>
      <c r="C204" s="16" t="s">
        <v>899</v>
      </c>
      <c r="D204" s="11" t="s">
        <v>911</v>
      </c>
      <c r="E204" s="16" t="s">
        <v>205</v>
      </c>
      <c r="F204" s="16" t="s">
        <v>900</v>
      </c>
      <c r="G204" s="16" t="s">
        <v>901</v>
      </c>
      <c r="H204" s="16" t="s">
        <v>910</v>
      </c>
      <c r="I204" s="3">
        <v>2410</v>
      </c>
      <c r="J204" s="3">
        <v>4820</v>
      </c>
      <c r="K204" s="16" t="s">
        <v>25</v>
      </c>
      <c r="L204" s="87"/>
      <c r="M204" s="15" t="s">
        <v>64</v>
      </c>
      <c r="N204" s="16" t="s">
        <v>909</v>
      </c>
      <c r="O204" s="16" t="s">
        <v>226</v>
      </c>
      <c r="P204" s="16">
        <v>2024</v>
      </c>
    </row>
    <row r="205" spans="1:16" customFormat="1">
      <c r="A205" s="4" t="s">
        <v>906</v>
      </c>
      <c r="B205" s="16" t="s">
        <v>907</v>
      </c>
      <c r="C205" s="16" t="s">
        <v>899</v>
      </c>
      <c r="D205" s="11" t="s">
        <v>911</v>
      </c>
      <c r="E205" s="16" t="s">
        <v>205</v>
      </c>
      <c r="F205" s="16" t="s">
        <v>908</v>
      </c>
      <c r="G205" s="16" t="s">
        <v>901</v>
      </c>
      <c r="H205" s="16" t="s">
        <v>910</v>
      </c>
      <c r="I205" s="3">
        <v>1392</v>
      </c>
      <c r="J205" s="3">
        <v>2784</v>
      </c>
      <c r="K205" s="16" t="s">
        <v>25</v>
      </c>
      <c r="L205" s="87"/>
      <c r="M205" s="15" t="s">
        <v>64</v>
      </c>
      <c r="N205" s="16" t="s">
        <v>909</v>
      </c>
      <c r="O205" s="16" t="s">
        <v>226</v>
      </c>
      <c r="P205" s="16">
        <v>2024</v>
      </c>
    </row>
    <row r="206" spans="1:16" customFormat="1" ht="90">
      <c r="A206" s="4">
        <v>6586554001</v>
      </c>
      <c r="B206" s="16" t="s">
        <v>913</v>
      </c>
      <c r="C206" s="11" t="s">
        <v>27</v>
      </c>
      <c r="D206" s="11" t="s">
        <v>89</v>
      </c>
      <c r="E206" s="16">
        <v>3741</v>
      </c>
      <c r="F206" s="16" t="s">
        <v>90</v>
      </c>
      <c r="G206" s="16" t="s">
        <v>91</v>
      </c>
      <c r="H206" s="10" t="s">
        <v>211</v>
      </c>
      <c r="I206" s="3">
        <v>3888</v>
      </c>
      <c r="J206" s="3">
        <f>Tabulka1[[#This Row],[cena za aktuální objednávku bez DPH]]*1</f>
        <v>3888</v>
      </c>
      <c r="K206" s="16" t="s">
        <v>50</v>
      </c>
      <c r="L206" s="87"/>
      <c r="M206" s="15" t="s">
        <v>64</v>
      </c>
      <c r="N206" s="138" t="s">
        <v>912</v>
      </c>
      <c r="O206" t="s">
        <v>95</v>
      </c>
      <c r="P206">
        <v>2024</v>
      </c>
    </row>
    <row r="207" spans="1:16" customFormat="1">
      <c r="A207" s="72">
        <v>7007841001</v>
      </c>
      <c r="B207" s="71" t="s">
        <v>914</v>
      </c>
      <c r="C207" s="11" t="s">
        <v>27</v>
      </c>
      <c r="D207" s="11" t="s">
        <v>89</v>
      </c>
      <c r="E207" s="16">
        <v>3741</v>
      </c>
      <c r="F207" s="16" t="s">
        <v>90</v>
      </c>
      <c r="G207" s="16" t="s">
        <v>91</v>
      </c>
      <c r="H207" s="10" t="s">
        <v>211</v>
      </c>
      <c r="I207" s="3">
        <v>4250</v>
      </c>
      <c r="J207" s="3">
        <f>8*Tabulka1[[#This Row],[cena za aktuální objednávku bez DPH]]</f>
        <v>34000</v>
      </c>
      <c r="K207" s="16" t="s">
        <v>50</v>
      </c>
      <c r="L207" s="87"/>
      <c r="M207" s="15" t="s">
        <v>64</v>
      </c>
      <c r="O207" s="16" t="s">
        <v>95</v>
      </c>
      <c r="P207">
        <v>2024</v>
      </c>
    </row>
    <row r="208" spans="1:16" customFormat="1">
      <c r="A208" s="4">
        <v>5269016001</v>
      </c>
      <c r="B208" s="16" t="s">
        <v>915</v>
      </c>
      <c r="C208" s="11" t="s">
        <v>27</v>
      </c>
      <c r="D208" s="11" t="s">
        <v>89</v>
      </c>
      <c r="E208" s="16">
        <v>3741</v>
      </c>
      <c r="F208" s="16" t="s">
        <v>90</v>
      </c>
      <c r="G208" s="16" t="s">
        <v>91</v>
      </c>
      <c r="H208" s="10" t="s">
        <v>211</v>
      </c>
      <c r="I208" s="3">
        <v>4536</v>
      </c>
      <c r="J208" s="3">
        <f>1.5*Tabulka1[[#This Row],[cena za aktuální objednávku bez DPH]]</f>
        <v>6804</v>
      </c>
      <c r="K208" s="16" t="s">
        <v>50</v>
      </c>
      <c r="L208" s="87"/>
      <c r="M208" s="15" t="s">
        <v>64</v>
      </c>
      <c r="O208" s="16" t="s">
        <v>95</v>
      </c>
      <c r="P208" s="16">
        <v>2024</v>
      </c>
    </row>
    <row r="209" spans="1:16" customFormat="1">
      <c r="A209" s="4">
        <v>5973775001</v>
      </c>
      <c r="B209" s="16" t="s">
        <v>916</v>
      </c>
      <c r="C209" s="11" t="s">
        <v>27</v>
      </c>
      <c r="D209" s="11" t="s">
        <v>89</v>
      </c>
      <c r="E209" s="16">
        <v>3741</v>
      </c>
      <c r="F209" s="16" t="s">
        <v>90</v>
      </c>
      <c r="G209" s="16" t="s">
        <v>91</v>
      </c>
      <c r="H209" s="10" t="s">
        <v>211</v>
      </c>
      <c r="I209" s="3">
        <v>6998</v>
      </c>
      <c r="J209" s="3">
        <f>1*Tabulka1[[#This Row],[cena za aktuální objednávku bez DPH]]</f>
        <v>6998</v>
      </c>
      <c r="K209" s="16" t="s">
        <v>50</v>
      </c>
      <c r="L209" s="87"/>
      <c r="M209" s="15" t="s">
        <v>64</v>
      </c>
      <c r="O209" s="16" t="s">
        <v>95</v>
      </c>
      <c r="P209" s="16">
        <v>2024</v>
      </c>
    </row>
    <row r="210" spans="1:16" customFormat="1" ht="45">
      <c r="A210" s="4" t="s">
        <v>917</v>
      </c>
      <c r="B210" s="16" t="s">
        <v>918</v>
      </c>
      <c r="C210" s="16" t="s">
        <v>919</v>
      </c>
      <c r="D210" s="16" t="s">
        <v>920</v>
      </c>
      <c r="E210" s="16">
        <v>2101</v>
      </c>
      <c r="F210" s="16" t="s">
        <v>13</v>
      </c>
      <c r="G210" s="16" t="s">
        <v>921</v>
      </c>
      <c r="H210" s="16"/>
      <c r="I210" s="3">
        <v>10869.38</v>
      </c>
      <c r="J210" s="3">
        <f>1*Tabulka1[[#This Row],[cena za aktuální objednávku bez DPH]]</f>
        <v>10869.38</v>
      </c>
      <c r="K210" s="11" t="s">
        <v>923</v>
      </c>
      <c r="L210" s="87" t="s">
        <v>838</v>
      </c>
      <c r="M210" s="15" t="s">
        <v>64</v>
      </c>
      <c r="N210" t="s">
        <v>347</v>
      </c>
      <c r="O210" t="s">
        <v>922</v>
      </c>
      <c r="P210">
        <v>2024</v>
      </c>
    </row>
    <row r="211" spans="1:16" customFormat="1" ht="30">
      <c r="A211" s="4" t="s">
        <v>924</v>
      </c>
      <c r="B211" s="16" t="s">
        <v>925</v>
      </c>
      <c r="C211" s="16" t="s">
        <v>926</v>
      </c>
      <c r="D211" s="16" t="s">
        <v>927</v>
      </c>
      <c r="E211" s="16" t="s">
        <v>928</v>
      </c>
      <c r="F211" s="16" t="s">
        <v>929</v>
      </c>
      <c r="G211" s="16" t="s">
        <v>930</v>
      </c>
      <c r="H211" s="16"/>
      <c r="I211" s="3">
        <v>5140.08</v>
      </c>
      <c r="J211" s="3">
        <v>6700</v>
      </c>
      <c r="K211" s="16" t="s">
        <v>128</v>
      </c>
      <c r="L211" s="87"/>
      <c r="M211" s="15" t="s">
        <v>64</v>
      </c>
      <c r="N211" s="11" t="s">
        <v>941</v>
      </c>
      <c r="O211" t="s">
        <v>940</v>
      </c>
      <c r="P211">
        <v>2024</v>
      </c>
    </row>
    <row r="212" spans="1:16" customFormat="1" ht="60">
      <c r="A212" s="18" t="s">
        <v>931</v>
      </c>
      <c r="B212" s="17" t="s">
        <v>815</v>
      </c>
      <c r="C212" s="16" t="s">
        <v>932</v>
      </c>
      <c r="D212" s="16" t="s">
        <v>933</v>
      </c>
      <c r="E212" s="16" t="s">
        <v>928</v>
      </c>
      <c r="F212" s="16" t="s">
        <v>934</v>
      </c>
      <c r="G212" s="16" t="s">
        <v>930</v>
      </c>
      <c r="H212" s="16"/>
      <c r="I212" s="3">
        <v>821.08</v>
      </c>
      <c r="J212" s="3">
        <v>4926</v>
      </c>
      <c r="K212" s="16" t="s">
        <v>128</v>
      </c>
      <c r="L212" s="87"/>
      <c r="M212" s="15" t="s">
        <v>64</v>
      </c>
      <c r="N212" s="11" t="s">
        <v>942</v>
      </c>
      <c r="O212" t="s">
        <v>940</v>
      </c>
      <c r="P212">
        <v>2024</v>
      </c>
    </row>
    <row r="213" spans="1:16" customFormat="1">
      <c r="A213" s="4" t="s">
        <v>935</v>
      </c>
      <c r="B213" s="16" t="s">
        <v>936</v>
      </c>
      <c r="C213" s="16" t="s">
        <v>932</v>
      </c>
      <c r="D213" s="16" t="s">
        <v>937</v>
      </c>
      <c r="E213" s="16" t="s">
        <v>928</v>
      </c>
      <c r="F213" s="16" t="s">
        <v>938</v>
      </c>
      <c r="G213" s="16" t="s">
        <v>930</v>
      </c>
      <c r="H213" s="16"/>
      <c r="I213" s="3">
        <v>1336.14</v>
      </c>
      <c r="J213" s="3">
        <v>4008</v>
      </c>
      <c r="K213" s="16" t="s">
        <v>128</v>
      </c>
      <c r="L213" s="87"/>
      <c r="M213" s="15" t="s">
        <v>64</v>
      </c>
      <c r="N213" t="s">
        <v>939</v>
      </c>
      <c r="O213" t="s">
        <v>940</v>
      </c>
      <c r="P213">
        <v>2024</v>
      </c>
    </row>
    <row r="214" spans="1:16" customFormat="1">
      <c r="A214" s="90" t="s">
        <v>943</v>
      </c>
      <c r="B214" s="86" t="s">
        <v>944</v>
      </c>
      <c r="C214" s="86" t="s">
        <v>241</v>
      </c>
      <c r="D214" s="86" t="s">
        <v>945</v>
      </c>
      <c r="E214" s="87">
        <v>3841</v>
      </c>
      <c r="F214" s="87" t="s">
        <v>549</v>
      </c>
      <c r="G214" s="88" t="s">
        <v>244</v>
      </c>
      <c r="H214" s="87" t="s">
        <v>244</v>
      </c>
      <c r="I214" s="91">
        <v>3950</v>
      </c>
      <c r="J214" s="91">
        <v>3950</v>
      </c>
      <c r="K214" s="87" t="s">
        <v>50</v>
      </c>
      <c r="L214" s="87"/>
      <c r="M214" s="15" t="s">
        <v>64</v>
      </c>
      <c r="O214" t="s">
        <v>187</v>
      </c>
      <c r="P214">
        <v>2024</v>
      </c>
    </row>
    <row r="215" spans="1:16" customFormat="1" ht="45">
      <c r="A215" s="4" t="s">
        <v>946</v>
      </c>
      <c r="B215" s="16" t="s">
        <v>947</v>
      </c>
      <c r="C215" s="16" t="s">
        <v>948</v>
      </c>
      <c r="D215" s="16" t="s">
        <v>949</v>
      </c>
      <c r="E215" s="16">
        <v>2221</v>
      </c>
      <c r="F215" s="16" t="s">
        <v>950</v>
      </c>
      <c r="G215" s="16" t="s">
        <v>951</v>
      </c>
      <c r="H215" s="10" t="s">
        <v>952</v>
      </c>
      <c r="I215" s="3">
        <v>2592</v>
      </c>
      <c r="J215" s="3">
        <v>2592</v>
      </c>
      <c r="K215" s="16" t="s">
        <v>50</v>
      </c>
      <c r="L215" s="87"/>
      <c r="M215" s="15" t="s">
        <v>64</v>
      </c>
      <c r="N215" s="11" t="s">
        <v>954</v>
      </c>
      <c r="O215" t="s">
        <v>953</v>
      </c>
      <c r="P215">
        <v>2024</v>
      </c>
    </row>
    <row r="216" spans="1:16" customFormat="1">
      <c r="A216" s="4" t="s">
        <v>961</v>
      </c>
      <c r="B216" s="16" t="s">
        <v>955</v>
      </c>
      <c r="C216" s="16" t="s">
        <v>956</v>
      </c>
      <c r="D216" s="16" t="s">
        <v>957</v>
      </c>
      <c r="E216" s="16">
        <v>3247</v>
      </c>
      <c r="F216" s="16" t="s">
        <v>958</v>
      </c>
      <c r="G216" s="16" t="s">
        <v>959</v>
      </c>
      <c r="H216" s="10" t="s">
        <v>963</v>
      </c>
      <c r="I216" s="3">
        <v>4149</v>
      </c>
      <c r="J216" s="3">
        <v>4149</v>
      </c>
      <c r="K216" s="16" t="s">
        <v>25</v>
      </c>
      <c r="L216" s="87"/>
      <c r="M216" s="15" t="s">
        <v>984</v>
      </c>
      <c r="N216" t="s">
        <v>964</v>
      </c>
      <c r="O216" t="s">
        <v>477</v>
      </c>
      <c r="P216">
        <v>2024</v>
      </c>
    </row>
    <row r="217" spans="1:16" customFormat="1">
      <c r="A217" s="18" t="s">
        <v>962</v>
      </c>
      <c r="B217" s="17" t="s">
        <v>960</v>
      </c>
      <c r="C217" s="16" t="s">
        <v>956</v>
      </c>
      <c r="D217" s="16" t="s">
        <v>957</v>
      </c>
      <c r="E217" s="16">
        <v>3247</v>
      </c>
      <c r="F217" s="16" t="s">
        <v>958</v>
      </c>
      <c r="G217" s="16" t="s">
        <v>959</v>
      </c>
      <c r="H217" s="10" t="s">
        <v>963</v>
      </c>
      <c r="I217" s="3">
        <v>4149</v>
      </c>
      <c r="J217" s="3">
        <v>4149</v>
      </c>
      <c r="K217" s="16" t="s">
        <v>25</v>
      </c>
      <c r="L217" s="87"/>
      <c r="M217" s="15" t="s">
        <v>984</v>
      </c>
      <c r="N217" t="s">
        <v>964</v>
      </c>
      <c r="O217" t="s">
        <v>477</v>
      </c>
      <c r="P217">
        <v>2024</v>
      </c>
    </row>
    <row r="218" spans="1:16" customFormat="1" ht="75">
      <c r="A218" s="4" t="s">
        <v>965</v>
      </c>
      <c r="B218" s="16" t="s">
        <v>966</v>
      </c>
      <c r="C218" s="16" t="s">
        <v>967</v>
      </c>
      <c r="D218" s="11" t="s">
        <v>968</v>
      </c>
      <c r="E218" s="16" t="s">
        <v>205</v>
      </c>
      <c r="F218" s="16" t="s">
        <v>969</v>
      </c>
      <c r="G218" s="16"/>
      <c r="H218" s="16"/>
      <c r="I218" s="3">
        <v>700</v>
      </c>
      <c r="J218" s="3">
        <v>6000</v>
      </c>
      <c r="K218" s="16" t="s">
        <v>25</v>
      </c>
      <c r="L218" s="87"/>
      <c r="M218" s="15" t="s">
        <v>64</v>
      </c>
      <c r="N218" s="42" t="s">
        <v>970</v>
      </c>
      <c r="O218" t="s">
        <v>226</v>
      </c>
      <c r="P218">
        <v>2024</v>
      </c>
    </row>
    <row r="219" spans="1:16" customFormat="1" ht="60">
      <c r="A219" s="4">
        <v>5463475001</v>
      </c>
      <c r="B219" s="16" t="s">
        <v>971</v>
      </c>
      <c r="C219" s="11" t="s">
        <v>27</v>
      </c>
      <c r="D219" s="11" t="s">
        <v>976</v>
      </c>
      <c r="E219" s="16">
        <v>3741</v>
      </c>
      <c r="F219" s="16" t="s">
        <v>90</v>
      </c>
      <c r="G219" s="16" t="s">
        <v>91</v>
      </c>
      <c r="H219" s="10" t="s">
        <v>211</v>
      </c>
      <c r="I219" s="3">
        <v>4774</v>
      </c>
      <c r="J219" s="3">
        <f>5*Tabulka1[[#This Row],[cena za aktuální objednávku bez DPH]]</f>
        <v>23870</v>
      </c>
      <c r="K219" s="16" t="s">
        <v>50</v>
      </c>
      <c r="L219" s="87"/>
      <c r="M219" s="15" t="s">
        <v>64</v>
      </c>
      <c r="N219" s="16" t="s">
        <v>975</v>
      </c>
      <c r="O219" t="s">
        <v>95</v>
      </c>
      <c r="P219">
        <v>2024</v>
      </c>
    </row>
    <row r="220" spans="1:16" customFormat="1" ht="75">
      <c r="A220" s="72" t="s">
        <v>972</v>
      </c>
      <c r="B220" s="71" t="s">
        <v>973</v>
      </c>
      <c r="C220" s="111" t="s">
        <v>974</v>
      </c>
      <c r="D220" s="11" t="s">
        <v>977</v>
      </c>
      <c r="E220" s="16">
        <v>3741</v>
      </c>
      <c r="F220" s="16" t="s">
        <v>90</v>
      </c>
      <c r="G220" s="16" t="s">
        <v>91</v>
      </c>
      <c r="H220" s="10" t="s">
        <v>211</v>
      </c>
      <c r="I220" s="3">
        <v>14700</v>
      </c>
      <c r="J220" s="3">
        <f>1.5*Tabulka1[[#This Row],[cena za aktuální objednávku bez DPH]]</f>
        <v>22050</v>
      </c>
      <c r="K220" s="16" t="s">
        <v>50</v>
      </c>
      <c r="L220" s="87"/>
      <c r="M220" s="15" t="s">
        <v>64</v>
      </c>
      <c r="N220" t="s">
        <v>975</v>
      </c>
      <c r="O220" t="s">
        <v>95</v>
      </c>
      <c r="P220">
        <v>2024</v>
      </c>
    </row>
    <row r="221" spans="1:16" customFormat="1" ht="120">
      <c r="A221" s="4" t="s">
        <v>978</v>
      </c>
      <c r="B221" s="16" t="s">
        <v>979</v>
      </c>
      <c r="C221" s="16" t="s">
        <v>980</v>
      </c>
      <c r="D221" s="16" t="s">
        <v>981</v>
      </c>
      <c r="E221" s="16">
        <v>3241</v>
      </c>
      <c r="F221" s="16" t="s">
        <v>65</v>
      </c>
      <c r="G221" s="16" t="s">
        <v>982</v>
      </c>
      <c r="H221" s="10" t="s">
        <v>114</v>
      </c>
      <c r="I221" s="3">
        <v>35000</v>
      </c>
      <c r="J221" s="3">
        <v>35000</v>
      </c>
      <c r="K221" s="16" t="s">
        <v>25</v>
      </c>
      <c r="L221" s="87"/>
      <c r="M221" s="85" t="s">
        <v>993</v>
      </c>
      <c r="N221" s="11" t="s">
        <v>983</v>
      </c>
      <c r="O221" s="16" t="s">
        <v>113</v>
      </c>
      <c r="P221" s="16">
        <v>2024</v>
      </c>
    </row>
    <row r="222" spans="1:16" customFormat="1" ht="60">
      <c r="A222" s="4">
        <v>10984010</v>
      </c>
      <c r="B222" s="4" t="s">
        <v>985</v>
      </c>
      <c r="C222" s="4" t="s">
        <v>986</v>
      </c>
      <c r="D222" s="4" t="s">
        <v>987</v>
      </c>
      <c r="E222" s="4" t="s">
        <v>988</v>
      </c>
      <c r="F222" s="46" t="s">
        <v>987</v>
      </c>
      <c r="G222" s="32" t="s">
        <v>991</v>
      </c>
      <c r="H222" s="140" t="s">
        <v>992</v>
      </c>
      <c r="I222" s="139">
        <v>3146</v>
      </c>
      <c r="J222" s="139">
        <f>10*Tabulka1[[#This Row],[cena za aktuální objednávku bez DPH]]</f>
        <v>31460</v>
      </c>
      <c r="K222" s="120" t="s">
        <v>990</v>
      </c>
      <c r="L222" s="87" t="s">
        <v>838</v>
      </c>
      <c r="M222" s="144" t="s">
        <v>1042</v>
      </c>
      <c r="N222" s="11" t="s">
        <v>989</v>
      </c>
      <c r="O222" t="s">
        <v>814</v>
      </c>
      <c r="P222">
        <v>2024</v>
      </c>
    </row>
    <row r="223" spans="1:16" customFormat="1" ht="75">
      <c r="A223" s="4" t="s">
        <v>994</v>
      </c>
      <c r="B223" s="61" t="s">
        <v>995</v>
      </c>
      <c r="C223" s="16" t="s">
        <v>996</v>
      </c>
      <c r="D223" s="16" t="s">
        <v>997</v>
      </c>
      <c r="E223" s="16">
        <v>3245</v>
      </c>
      <c r="F223" s="16" t="s">
        <v>998</v>
      </c>
      <c r="G223" s="16" t="s">
        <v>77</v>
      </c>
      <c r="H223" s="10" t="s">
        <v>999</v>
      </c>
      <c r="I223" s="3" t="s">
        <v>1000</v>
      </c>
      <c r="J223" s="3" t="s">
        <v>1001</v>
      </c>
      <c r="K223" s="16" t="s">
        <v>50</v>
      </c>
      <c r="L223" s="87"/>
      <c r="M223" s="15" t="s">
        <v>64</v>
      </c>
      <c r="N223" s="11" t="s">
        <v>1005</v>
      </c>
      <c r="O223" t="s">
        <v>178</v>
      </c>
      <c r="P223">
        <v>2024</v>
      </c>
    </row>
    <row r="224" spans="1:16" customFormat="1">
      <c r="A224" s="18" t="s">
        <v>1002</v>
      </c>
      <c r="B224" s="16" t="s">
        <v>1003</v>
      </c>
      <c r="C224" s="16" t="s">
        <v>996</v>
      </c>
      <c r="D224" s="16" t="s">
        <v>1004</v>
      </c>
      <c r="E224" s="16">
        <v>3245</v>
      </c>
      <c r="F224" s="16" t="s">
        <v>998</v>
      </c>
      <c r="G224" s="16" t="s">
        <v>77</v>
      </c>
      <c r="H224" s="10" t="s">
        <v>999</v>
      </c>
      <c r="I224" s="3" t="s">
        <v>1000</v>
      </c>
      <c r="J224" s="3" t="s">
        <v>1001</v>
      </c>
      <c r="K224" s="16" t="s">
        <v>50</v>
      </c>
      <c r="L224" s="87"/>
      <c r="M224" s="15" t="s">
        <v>64</v>
      </c>
      <c r="O224" t="s">
        <v>178</v>
      </c>
      <c r="P224">
        <v>2024</v>
      </c>
    </row>
    <row r="225" spans="1:16" customFormat="1" ht="90">
      <c r="A225" s="141" t="s">
        <v>1006</v>
      </c>
      <c r="B225" s="16" t="s">
        <v>1007</v>
      </c>
      <c r="C225" s="16" t="s">
        <v>1008</v>
      </c>
      <c r="D225" s="11" t="s">
        <v>1009</v>
      </c>
      <c r="E225" s="16" t="s">
        <v>205</v>
      </c>
      <c r="F225" s="16" t="s">
        <v>120</v>
      </c>
      <c r="G225" s="16" t="s">
        <v>1010</v>
      </c>
      <c r="H225" s="10" t="s">
        <v>1011</v>
      </c>
      <c r="I225" s="3">
        <v>13000</v>
      </c>
      <c r="J225" s="3">
        <f>5*Tabulka1[[#This Row],[cena za aktuální objednávku bez DPH]]</f>
        <v>65000</v>
      </c>
      <c r="K225" s="16" t="s">
        <v>25</v>
      </c>
      <c r="L225" s="87"/>
      <c r="M225" s="15" t="s">
        <v>64</v>
      </c>
      <c r="N225" s="11" t="s">
        <v>1012</v>
      </c>
      <c r="O225" t="s">
        <v>226</v>
      </c>
      <c r="P225">
        <v>2024</v>
      </c>
    </row>
    <row r="226" spans="1:16" customFormat="1" ht="45">
      <c r="A226" s="4" t="s">
        <v>1013</v>
      </c>
      <c r="B226" t="s">
        <v>1014</v>
      </c>
      <c r="C226" s="23" t="s">
        <v>132</v>
      </c>
      <c r="D226" s="11" t="s">
        <v>1015</v>
      </c>
      <c r="E226" s="23" t="s">
        <v>127</v>
      </c>
      <c r="F226" s="11" t="s">
        <v>1016</v>
      </c>
      <c r="G226" s="11" t="s">
        <v>661</v>
      </c>
      <c r="H226" s="10" t="s">
        <v>1017</v>
      </c>
      <c r="I226" s="3">
        <v>6600</v>
      </c>
      <c r="J226" s="142">
        <v>6600</v>
      </c>
      <c r="K226" t="s">
        <v>128</v>
      </c>
      <c r="L226" s="87"/>
      <c r="M226" s="15" t="s">
        <v>64</v>
      </c>
      <c r="N226" s="11" t="s">
        <v>1018</v>
      </c>
      <c r="O226" t="s">
        <v>662</v>
      </c>
      <c r="P226">
        <v>2024</v>
      </c>
    </row>
    <row r="227" spans="1:16" customFormat="1" ht="180">
      <c r="A227" s="4" t="s">
        <v>1019</v>
      </c>
      <c r="B227" s="16" t="s">
        <v>1020</v>
      </c>
      <c r="C227" s="16" t="s">
        <v>1021</v>
      </c>
      <c r="D227" s="16" t="s">
        <v>1022</v>
      </c>
      <c r="E227" s="23" t="s">
        <v>205</v>
      </c>
      <c r="F227" s="16" t="s">
        <v>1023</v>
      </c>
      <c r="G227" s="16" t="s">
        <v>1024</v>
      </c>
      <c r="H227" s="10" t="s">
        <v>1025</v>
      </c>
      <c r="I227" s="3">
        <v>8600</v>
      </c>
      <c r="J227" s="3">
        <v>80000</v>
      </c>
      <c r="K227" s="16" t="s">
        <v>50</v>
      </c>
      <c r="L227" s="87"/>
      <c r="M227" s="15" t="s">
        <v>64</v>
      </c>
      <c r="N227" s="11" t="s">
        <v>1026</v>
      </c>
      <c r="O227" t="s">
        <v>588</v>
      </c>
      <c r="P227">
        <v>2024</v>
      </c>
    </row>
    <row r="228" spans="1:16" customFormat="1" ht="30">
      <c r="A228" s="4">
        <v>5862949001</v>
      </c>
      <c r="B228" s="16" t="s">
        <v>1027</v>
      </c>
      <c r="C228" s="11" t="s">
        <v>27</v>
      </c>
      <c r="D228" s="11" t="s">
        <v>89</v>
      </c>
      <c r="E228" s="143" t="s">
        <v>259</v>
      </c>
      <c r="F228" s="16" t="s">
        <v>90</v>
      </c>
      <c r="G228" s="16" t="s">
        <v>91</v>
      </c>
      <c r="H228" s="10" t="s">
        <v>211</v>
      </c>
      <c r="I228" s="3">
        <v>3540</v>
      </c>
      <c r="J228" s="3">
        <f>8*Tabulka1[[#This Row],[cena za aktuální objednávku bez DPH]]</f>
        <v>28320</v>
      </c>
      <c r="K228" s="16" t="s">
        <v>50</v>
      </c>
      <c r="L228" s="87"/>
      <c r="M228" s="15" t="s">
        <v>64</v>
      </c>
      <c r="N228" s="11" t="s">
        <v>1036</v>
      </c>
      <c r="O228" t="s">
        <v>95</v>
      </c>
      <c r="P228">
        <v>2024</v>
      </c>
    </row>
    <row r="229" spans="1:16" customFormat="1">
      <c r="A229" s="72">
        <v>5269091001</v>
      </c>
      <c r="B229" s="71" t="s">
        <v>1028</v>
      </c>
      <c r="C229" s="11" t="s">
        <v>27</v>
      </c>
      <c r="D229" s="11" t="s">
        <v>89</v>
      </c>
      <c r="E229" s="143" t="s">
        <v>259</v>
      </c>
      <c r="F229" s="16" t="s">
        <v>90</v>
      </c>
      <c r="G229" s="16" t="s">
        <v>91</v>
      </c>
      <c r="H229" s="10" t="s">
        <v>211</v>
      </c>
      <c r="I229" s="3">
        <v>3499</v>
      </c>
      <c r="J229" s="3">
        <f>5*Tabulka1[[#This Row],[cena za aktuální objednávku bez DPH]]</f>
        <v>17495</v>
      </c>
      <c r="K229" s="16" t="s">
        <v>50</v>
      </c>
      <c r="L229" s="87"/>
      <c r="M229" s="15" t="s">
        <v>64</v>
      </c>
      <c r="O229" s="16" t="s">
        <v>95</v>
      </c>
      <c r="P229" s="16">
        <v>2024</v>
      </c>
    </row>
    <row r="230" spans="1:16" customFormat="1">
      <c r="A230" s="4">
        <v>6433162001</v>
      </c>
      <c r="B230" s="16" t="s">
        <v>1029</v>
      </c>
      <c r="C230" s="11" t="s">
        <v>27</v>
      </c>
      <c r="D230" s="11" t="s">
        <v>89</v>
      </c>
      <c r="E230" s="143" t="s">
        <v>259</v>
      </c>
      <c r="F230" s="16" t="s">
        <v>90</v>
      </c>
      <c r="G230" s="16" t="s">
        <v>91</v>
      </c>
      <c r="H230" s="10" t="s">
        <v>211</v>
      </c>
      <c r="I230" s="3">
        <v>5075</v>
      </c>
      <c r="J230" s="3">
        <f>6*Tabulka1[[#This Row],[cena za aktuální objednávku bez DPH]]</f>
        <v>30450</v>
      </c>
      <c r="K230" s="16" t="s">
        <v>50</v>
      </c>
      <c r="L230" s="87"/>
      <c r="M230" s="15" t="s">
        <v>64</v>
      </c>
      <c r="O230" s="16" t="s">
        <v>95</v>
      </c>
      <c r="P230" s="16">
        <v>2024</v>
      </c>
    </row>
    <row r="231" spans="1:16" customFormat="1">
      <c r="A231" s="4">
        <v>6374409001</v>
      </c>
      <c r="B231" s="16" t="s">
        <v>1030</v>
      </c>
      <c r="C231" s="11" t="s">
        <v>27</v>
      </c>
      <c r="D231" s="11" t="s">
        <v>89</v>
      </c>
      <c r="E231" s="143" t="s">
        <v>259</v>
      </c>
      <c r="F231" s="16" t="s">
        <v>90</v>
      </c>
      <c r="G231" s="16" t="s">
        <v>91</v>
      </c>
      <c r="H231" s="10" t="s">
        <v>211</v>
      </c>
      <c r="I231" s="3">
        <v>6166</v>
      </c>
      <c r="J231" s="3">
        <f>1.5*Tabulka1[[#This Row],[cena za aktuální objednávku bez DPH]]</f>
        <v>9249</v>
      </c>
      <c r="K231" s="16" t="s">
        <v>50</v>
      </c>
      <c r="L231" s="87"/>
      <c r="M231" s="15" t="s">
        <v>64</v>
      </c>
      <c r="O231" s="16" t="s">
        <v>95</v>
      </c>
      <c r="P231" s="16">
        <v>2024</v>
      </c>
    </row>
    <row r="232" spans="1:16" customFormat="1">
      <c r="A232" s="4">
        <v>5267005001</v>
      </c>
      <c r="B232" s="16" t="s">
        <v>1031</v>
      </c>
      <c r="C232" s="11" t="s">
        <v>27</v>
      </c>
      <c r="D232" s="11" t="s">
        <v>89</v>
      </c>
      <c r="E232" s="143" t="s">
        <v>259</v>
      </c>
      <c r="F232" s="16" t="s">
        <v>90</v>
      </c>
      <c r="G232" s="16" t="s">
        <v>91</v>
      </c>
      <c r="H232" s="10" t="s">
        <v>211</v>
      </c>
      <c r="I232" s="3">
        <v>2916</v>
      </c>
      <c r="J232" s="3">
        <f>4*Tabulka1[[#This Row],[cena za aktuální objednávku bez DPH]]</f>
        <v>11664</v>
      </c>
      <c r="K232" s="16" t="s">
        <v>50</v>
      </c>
      <c r="L232" s="87"/>
      <c r="M232" s="15" t="s">
        <v>64</v>
      </c>
      <c r="O232" s="16" t="s">
        <v>95</v>
      </c>
      <c r="P232" s="16">
        <v>2024</v>
      </c>
    </row>
    <row r="233" spans="1:16" customFormat="1">
      <c r="A233" s="4">
        <v>5878900001</v>
      </c>
      <c r="B233" s="16" t="s">
        <v>1032</v>
      </c>
      <c r="C233" s="11" t="s">
        <v>27</v>
      </c>
      <c r="D233" s="11" t="s">
        <v>89</v>
      </c>
      <c r="E233" s="143" t="s">
        <v>259</v>
      </c>
      <c r="F233" s="16" t="s">
        <v>90</v>
      </c>
      <c r="G233" s="16" t="s">
        <v>91</v>
      </c>
      <c r="H233" s="10" t="s">
        <v>211</v>
      </c>
      <c r="I233" s="3">
        <v>2916</v>
      </c>
      <c r="J233" s="3">
        <f>6*Tabulka1[[#This Row],[cena za aktuální objednávku bez DPH]]</f>
        <v>17496</v>
      </c>
      <c r="K233" s="16" t="s">
        <v>50</v>
      </c>
      <c r="L233" s="87"/>
      <c r="M233" s="15" t="s">
        <v>64</v>
      </c>
      <c r="O233" s="16" t="s">
        <v>95</v>
      </c>
      <c r="P233" s="16">
        <v>2024</v>
      </c>
    </row>
    <row r="234" spans="1:16" customFormat="1">
      <c r="A234" s="4">
        <v>5269776001</v>
      </c>
      <c r="B234" s="16" t="s">
        <v>1033</v>
      </c>
      <c r="C234" s="11" t="s">
        <v>27</v>
      </c>
      <c r="D234" s="11" t="s">
        <v>89</v>
      </c>
      <c r="E234" s="143" t="s">
        <v>259</v>
      </c>
      <c r="F234" s="16" t="s">
        <v>90</v>
      </c>
      <c r="G234" s="16" t="s">
        <v>91</v>
      </c>
      <c r="H234" s="10" t="s">
        <v>211</v>
      </c>
      <c r="I234" s="3">
        <v>3130</v>
      </c>
      <c r="J234" s="3">
        <f>3*Tabulka1[[#This Row],[cena za aktuální objednávku bez DPH]]</f>
        <v>9390</v>
      </c>
      <c r="K234" s="16" t="s">
        <v>50</v>
      </c>
      <c r="L234" s="87"/>
      <c r="M234" s="15" t="s">
        <v>64</v>
      </c>
      <c r="O234" s="16" t="s">
        <v>95</v>
      </c>
      <c r="P234" s="16">
        <v>2024</v>
      </c>
    </row>
    <row r="235" spans="1:16" customFormat="1">
      <c r="A235" s="4">
        <v>5266840001</v>
      </c>
      <c r="B235" s="16" t="s">
        <v>1034</v>
      </c>
      <c r="C235" s="11" t="s">
        <v>27</v>
      </c>
      <c r="D235" s="11" t="s">
        <v>89</v>
      </c>
      <c r="E235" s="143" t="s">
        <v>259</v>
      </c>
      <c r="F235" s="16" t="s">
        <v>90</v>
      </c>
      <c r="G235" s="16" t="s">
        <v>91</v>
      </c>
      <c r="H235" s="10" t="s">
        <v>211</v>
      </c>
      <c r="I235" s="31">
        <v>12600</v>
      </c>
      <c r="J235" s="3">
        <f>8*Tabulka1[[#This Row],[cena za aktuální objednávku bez DPH]]</f>
        <v>100800</v>
      </c>
      <c r="K235" s="16" t="s">
        <v>50</v>
      </c>
      <c r="L235" s="87"/>
      <c r="M235" s="15" t="s">
        <v>64</v>
      </c>
      <c r="O235" s="16" t="s">
        <v>95</v>
      </c>
      <c r="P235" s="16">
        <v>2024</v>
      </c>
    </row>
    <row r="236" spans="1:16" customFormat="1">
      <c r="A236" s="4">
        <v>5278422001</v>
      </c>
      <c r="B236" s="16" t="s">
        <v>1035</v>
      </c>
      <c r="C236" s="11" t="s">
        <v>27</v>
      </c>
      <c r="D236" s="11" t="s">
        <v>89</v>
      </c>
      <c r="E236" s="143" t="s">
        <v>259</v>
      </c>
      <c r="F236" s="16" t="s">
        <v>90</v>
      </c>
      <c r="G236" s="16" t="s">
        <v>91</v>
      </c>
      <c r="H236" s="10" t="s">
        <v>211</v>
      </c>
      <c r="I236" s="3">
        <v>6750</v>
      </c>
      <c r="J236" s="3">
        <f>10*Tabulka1[[#This Row],[cena za aktuální objednávku bez DPH]]</f>
        <v>67500</v>
      </c>
      <c r="K236" s="16" t="s">
        <v>50</v>
      </c>
      <c r="L236" s="87"/>
      <c r="M236" s="15" t="s">
        <v>64</v>
      </c>
      <c r="O236" s="16" t="s">
        <v>95</v>
      </c>
      <c r="P236" s="16">
        <v>2024</v>
      </c>
    </row>
    <row r="237" spans="1:16" customFormat="1" ht="78" customHeight="1">
      <c r="A237" s="141" t="s">
        <v>1037</v>
      </c>
      <c r="B237" s="16" t="s">
        <v>1038</v>
      </c>
      <c r="C237" s="16" t="s">
        <v>1008</v>
      </c>
      <c r="D237" s="11" t="s">
        <v>1039</v>
      </c>
      <c r="E237" s="23" t="s">
        <v>205</v>
      </c>
      <c r="F237" s="16" t="s">
        <v>1040</v>
      </c>
      <c r="G237" s="16"/>
      <c r="H237" s="16"/>
      <c r="I237" s="3">
        <v>2700</v>
      </c>
      <c r="J237" s="3">
        <f>2*Tabulka1[[#This Row],[cena za aktuální objednávku bez DPH]]</f>
        <v>5400</v>
      </c>
      <c r="K237" s="16" t="s">
        <v>25</v>
      </c>
      <c r="L237" s="87"/>
      <c r="M237" s="15" t="s">
        <v>64</v>
      </c>
      <c r="N237" s="11" t="s">
        <v>1041</v>
      </c>
      <c r="O237" t="s">
        <v>226</v>
      </c>
      <c r="P237">
        <v>2024</v>
      </c>
    </row>
    <row r="238" spans="1:16" customFormat="1">
      <c r="A238" s="4">
        <v>5973813001</v>
      </c>
      <c r="B238" s="16" t="s">
        <v>1043</v>
      </c>
      <c r="C238" s="11" t="s">
        <v>27</v>
      </c>
      <c r="D238" s="11" t="s">
        <v>89</v>
      </c>
      <c r="E238" s="4" t="s">
        <v>259</v>
      </c>
      <c r="F238" s="16" t="s">
        <v>90</v>
      </c>
      <c r="G238" s="16" t="s">
        <v>91</v>
      </c>
      <c r="H238" s="10" t="s">
        <v>211</v>
      </c>
      <c r="I238" s="3">
        <v>8262</v>
      </c>
      <c r="J238" s="3">
        <f>1*Tabulka1[[#This Row],[cena za aktuální objednávku bez DPH]]</f>
        <v>8262</v>
      </c>
      <c r="K238" s="16" t="s">
        <v>50</v>
      </c>
      <c r="L238" s="87"/>
      <c r="M238" s="15" t="s">
        <v>64</v>
      </c>
      <c r="N238" t="s">
        <v>1058</v>
      </c>
      <c r="O238" t="s">
        <v>95</v>
      </c>
      <c r="P238">
        <v>2024</v>
      </c>
    </row>
    <row r="239" spans="1:16" customFormat="1">
      <c r="A239" s="72">
        <v>5913594001</v>
      </c>
      <c r="B239" s="71" t="s">
        <v>1044</v>
      </c>
      <c r="C239" s="11" t="s">
        <v>27</v>
      </c>
      <c r="D239" s="11" t="s">
        <v>89</v>
      </c>
      <c r="E239" s="4" t="s">
        <v>259</v>
      </c>
      <c r="F239" s="16" t="s">
        <v>90</v>
      </c>
      <c r="G239" s="16" t="s">
        <v>91</v>
      </c>
      <c r="H239" s="10" t="s">
        <v>211</v>
      </c>
      <c r="I239" s="3">
        <v>6048</v>
      </c>
      <c r="J239" s="3">
        <f>1*Tabulka1[[#This Row],[cena za aktuální objednávku bez DPH]]</f>
        <v>6048</v>
      </c>
      <c r="K239" s="16" t="s">
        <v>50</v>
      </c>
      <c r="L239" s="87"/>
      <c r="M239" s="15" t="s">
        <v>64</v>
      </c>
      <c r="N239" s="16" t="s">
        <v>1058</v>
      </c>
      <c r="O239" s="16" t="s">
        <v>95</v>
      </c>
      <c r="P239" s="16">
        <v>2024</v>
      </c>
    </row>
    <row r="240" spans="1:16" customFormat="1">
      <c r="A240" s="4">
        <v>6419224001</v>
      </c>
      <c r="B240" s="16" t="s">
        <v>1045</v>
      </c>
      <c r="C240" s="11" t="s">
        <v>27</v>
      </c>
      <c r="D240" s="11" t="s">
        <v>89</v>
      </c>
      <c r="E240" s="4" t="s">
        <v>259</v>
      </c>
      <c r="F240" s="16" t="s">
        <v>90</v>
      </c>
      <c r="G240" s="16" t="s">
        <v>91</v>
      </c>
      <c r="H240" s="10" t="s">
        <v>211</v>
      </c>
      <c r="I240" s="3">
        <v>5022</v>
      </c>
      <c r="J240" s="3">
        <f>1*Tabulka1[[#This Row],[cena za aktuální objednávku bez DPH]]</f>
        <v>5022</v>
      </c>
      <c r="K240" s="16" t="s">
        <v>50</v>
      </c>
      <c r="L240" s="87"/>
      <c r="M240" s="15" t="s">
        <v>64</v>
      </c>
      <c r="N240" s="16" t="s">
        <v>1058</v>
      </c>
      <c r="O240" s="16" t="s">
        <v>95</v>
      </c>
      <c r="P240" s="16">
        <v>2024</v>
      </c>
    </row>
    <row r="241" spans="1:16" customFormat="1">
      <c r="A241" s="4">
        <v>5267072001</v>
      </c>
      <c r="B241" s="16" t="s">
        <v>1046</v>
      </c>
      <c r="C241" s="11" t="s">
        <v>27</v>
      </c>
      <c r="D241" s="11" t="s">
        <v>89</v>
      </c>
      <c r="E241" s="4" t="s">
        <v>259</v>
      </c>
      <c r="F241" s="16" t="s">
        <v>90</v>
      </c>
      <c r="G241" s="16" t="s">
        <v>91</v>
      </c>
      <c r="H241" s="10" t="s">
        <v>211</v>
      </c>
      <c r="I241" s="3">
        <v>2916</v>
      </c>
      <c r="J241" s="3">
        <f>13*Tabulka1[[#This Row],[cena za aktuální objednávku bez DPH]]</f>
        <v>37908</v>
      </c>
      <c r="K241" s="16" t="s">
        <v>50</v>
      </c>
      <c r="L241" s="87"/>
      <c r="M241" s="15" t="s">
        <v>64</v>
      </c>
      <c r="N241" s="16" t="s">
        <v>1058</v>
      </c>
      <c r="O241" s="16" t="s">
        <v>95</v>
      </c>
      <c r="P241" s="16">
        <v>2024</v>
      </c>
    </row>
    <row r="242" spans="1:16" customFormat="1">
      <c r="A242" s="4">
        <v>5278252001</v>
      </c>
      <c r="B242" s="16" t="s">
        <v>1047</v>
      </c>
      <c r="C242" s="11" t="s">
        <v>27</v>
      </c>
      <c r="D242" s="11" t="s">
        <v>89</v>
      </c>
      <c r="E242" s="4" t="s">
        <v>259</v>
      </c>
      <c r="F242" s="16" t="s">
        <v>90</v>
      </c>
      <c r="G242" s="16" t="s">
        <v>91</v>
      </c>
      <c r="H242" s="10" t="s">
        <v>211</v>
      </c>
      <c r="I242" s="3">
        <v>2916</v>
      </c>
      <c r="J242" s="3">
        <f>9*Tabulka1[[#This Row],[cena za aktuální objednávku bez DPH]]</f>
        <v>26244</v>
      </c>
      <c r="K242" s="16" t="s">
        <v>50</v>
      </c>
      <c r="L242" s="87"/>
      <c r="M242" s="15" t="s">
        <v>64</v>
      </c>
      <c r="N242" s="16" t="s">
        <v>1058</v>
      </c>
      <c r="O242" s="16" t="s">
        <v>95</v>
      </c>
      <c r="P242" s="16">
        <v>2024</v>
      </c>
    </row>
    <row r="243" spans="1:16" customFormat="1">
      <c r="A243" s="4">
        <v>5266904001</v>
      </c>
      <c r="B243" s="16" t="s">
        <v>1048</v>
      </c>
      <c r="C243" s="11" t="s">
        <v>27</v>
      </c>
      <c r="D243" s="11" t="s">
        <v>89</v>
      </c>
      <c r="E243" s="4" t="s">
        <v>259</v>
      </c>
      <c r="F243" s="16" t="s">
        <v>90</v>
      </c>
      <c r="G243" s="16" t="s">
        <v>91</v>
      </c>
      <c r="H243" s="10" t="s">
        <v>211</v>
      </c>
      <c r="I243" s="3">
        <v>2916</v>
      </c>
      <c r="J243" s="3">
        <f>4*Tabulka1[[#This Row],[cena za aktuální objednávku bez DPH]]</f>
        <v>11664</v>
      </c>
      <c r="K243" s="16" t="s">
        <v>50</v>
      </c>
      <c r="L243" s="87"/>
      <c r="M243" s="15" t="s">
        <v>64</v>
      </c>
      <c r="N243" s="16" t="s">
        <v>1058</v>
      </c>
      <c r="O243" s="16" t="s">
        <v>95</v>
      </c>
      <c r="P243" s="16">
        <v>2024</v>
      </c>
    </row>
    <row r="244" spans="1:16" customFormat="1">
      <c r="A244" s="4">
        <v>5269423001</v>
      </c>
      <c r="B244" s="16" t="s">
        <v>1049</v>
      </c>
      <c r="C244" s="11" t="s">
        <v>27</v>
      </c>
      <c r="D244" s="11" t="s">
        <v>89</v>
      </c>
      <c r="E244" s="4" t="s">
        <v>259</v>
      </c>
      <c r="F244" s="16" t="s">
        <v>90</v>
      </c>
      <c r="G244" s="16" t="s">
        <v>91</v>
      </c>
      <c r="H244" s="10" t="s">
        <v>211</v>
      </c>
      <c r="I244" s="3">
        <v>3100</v>
      </c>
      <c r="J244" s="3">
        <f>4*Tabulka1[[#This Row],[cena za aktuální objednávku bez DPH]]</f>
        <v>12400</v>
      </c>
      <c r="K244" s="16" t="s">
        <v>50</v>
      </c>
      <c r="L244" s="87"/>
      <c r="M244" s="15" t="s">
        <v>64</v>
      </c>
      <c r="N244" s="16" t="s">
        <v>1058</v>
      </c>
      <c r="O244" s="16" t="s">
        <v>95</v>
      </c>
      <c r="P244" s="16">
        <v>2024</v>
      </c>
    </row>
    <row r="245" spans="1:16" customFormat="1">
      <c r="A245" s="4">
        <v>5640296001</v>
      </c>
      <c r="B245" s="16" t="s">
        <v>1050</v>
      </c>
      <c r="C245" s="11" t="s">
        <v>27</v>
      </c>
      <c r="D245" s="11" t="s">
        <v>89</v>
      </c>
      <c r="E245" s="4" t="s">
        <v>259</v>
      </c>
      <c r="F245" s="16" t="s">
        <v>90</v>
      </c>
      <c r="G245" s="16" t="s">
        <v>91</v>
      </c>
      <c r="H245" s="10" t="s">
        <v>211</v>
      </c>
      <c r="I245" s="31">
        <v>5076</v>
      </c>
      <c r="J245" s="3">
        <f>2*Tabulka1[[#This Row],[cena za aktuální objednávku bez DPH]]</f>
        <v>10152</v>
      </c>
      <c r="K245" s="16" t="s">
        <v>50</v>
      </c>
      <c r="L245" s="87"/>
      <c r="M245" s="15" t="s">
        <v>64</v>
      </c>
      <c r="N245" s="16" t="s">
        <v>1058</v>
      </c>
      <c r="O245" s="16" t="s">
        <v>95</v>
      </c>
      <c r="P245" s="16">
        <v>2024</v>
      </c>
    </row>
    <row r="246" spans="1:16" customFormat="1">
      <c r="A246" s="4">
        <v>5463602001</v>
      </c>
      <c r="B246" s="16" t="s">
        <v>1051</v>
      </c>
      <c r="C246" s="11" t="s">
        <v>27</v>
      </c>
      <c r="D246" s="11" t="s">
        <v>89</v>
      </c>
      <c r="E246" s="4" t="s">
        <v>259</v>
      </c>
      <c r="F246" s="16" t="s">
        <v>90</v>
      </c>
      <c r="G246" s="16" t="s">
        <v>91</v>
      </c>
      <c r="H246" s="10" t="s">
        <v>211</v>
      </c>
      <c r="I246" s="3">
        <v>5076</v>
      </c>
      <c r="J246" s="3">
        <f>1*Tabulka1[[#This Row],[cena za aktuální objednávku bez DPH]]</f>
        <v>5076</v>
      </c>
      <c r="K246" s="16" t="s">
        <v>50</v>
      </c>
      <c r="L246" s="87"/>
      <c r="M246" s="15" t="s">
        <v>64</v>
      </c>
      <c r="N246" s="16" t="s">
        <v>1058</v>
      </c>
      <c r="O246" s="16" t="s">
        <v>95</v>
      </c>
      <c r="P246" s="16">
        <v>2024</v>
      </c>
    </row>
    <row r="247" spans="1:16" customFormat="1">
      <c r="A247" s="72">
        <v>5266939001</v>
      </c>
      <c r="B247" s="71" t="s">
        <v>1052</v>
      </c>
      <c r="C247" s="11" t="s">
        <v>27</v>
      </c>
      <c r="D247" s="11" t="s">
        <v>89</v>
      </c>
      <c r="E247" s="4" t="s">
        <v>259</v>
      </c>
      <c r="F247" s="16" t="s">
        <v>90</v>
      </c>
      <c r="G247" s="16" t="s">
        <v>91</v>
      </c>
      <c r="H247" s="10" t="s">
        <v>211</v>
      </c>
      <c r="I247" s="3">
        <v>2916</v>
      </c>
      <c r="J247" s="3">
        <f>2*Tabulka1[[#This Row],[cena za aktuální objednávku bez DPH]]</f>
        <v>5832</v>
      </c>
      <c r="K247" s="16" t="s">
        <v>50</v>
      </c>
      <c r="L247" s="87"/>
      <c r="M247" s="15" t="s">
        <v>64</v>
      </c>
      <c r="N247" s="16" t="s">
        <v>1058</v>
      </c>
      <c r="O247" s="16" t="s">
        <v>95</v>
      </c>
      <c r="P247" s="16">
        <v>2024</v>
      </c>
    </row>
    <row r="248" spans="1:16" customFormat="1">
      <c r="A248" s="143" t="s">
        <v>1053</v>
      </c>
      <c r="B248" s="23" t="s">
        <v>1054</v>
      </c>
      <c r="C248" s="22" t="s">
        <v>1055</v>
      </c>
      <c r="D248" s="22" t="s">
        <v>89</v>
      </c>
      <c r="E248" s="4" t="s">
        <v>259</v>
      </c>
      <c r="F248" s="23" t="s">
        <v>90</v>
      </c>
      <c r="G248" s="23" t="s">
        <v>91</v>
      </c>
      <c r="H248" s="10" t="s">
        <v>211</v>
      </c>
      <c r="I248" s="8">
        <v>7110</v>
      </c>
      <c r="J248" s="8">
        <f>3*Tabulka1[[#This Row],[cena za aktuální objednávku bez DPH]]</f>
        <v>21330</v>
      </c>
      <c r="K248" s="23" t="s">
        <v>50</v>
      </c>
      <c r="L248" s="87"/>
      <c r="M248" s="15" t="s">
        <v>64</v>
      </c>
      <c r="N248" s="16" t="s">
        <v>1058</v>
      </c>
      <c r="O248" s="16" t="s">
        <v>95</v>
      </c>
      <c r="P248" s="16">
        <v>2024</v>
      </c>
    </row>
    <row r="249" spans="1:16" customFormat="1">
      <c r="A249" s="4" t="s">
        <v>1056</v>
      </c>
      <c r="B249" s="16" t="s">
        <v>1057</v>
      </c>
      <c r="C249" s="11" t="s">
        <v>1055</v>
      </c>
      <c r="D249" s="11" t="s">
        <v>89</v>
      </c>
      <c r="E249" s="4" t="s">
        <v>259</v>
      </c>
      <c r="F249" s="16" t="s">
        <v>90</v>
      </c>
      <c r="G249" s="16" t="s">
        <v>91</v>
      </c>
      <c r="H249" s="10" t="s">
        <v>211</v>
      </c>
      <c r="I249" s="3">
        <v>15390</v>
      </c>
      <c r="J249" s="3">
        <f>1*Tabulka1[[#This Row],[cena za aktuální objednávku bez DPH]]</f>
        <v>15390</v>
      </c>
      <c r="K249" s="16" t="s">
        <v>50</v>
      </c>
      <c r="L249" s="87"/>
      <c r="M249" s="15" t="s">
        <v>64</v>
      </c>
      <c r="N249" s="16" t="s">
        <v>1058</v>
      </c>
      <c r="O249" s="16" t="s">
        <v>95</v>
      </c>
      <c r="P249" s="16">
        <v>2024</v>
      </c>
    </row>
    <row r="250" spans="1:16" customFormat="1" ht="60">
      <c r="A250" s="4" t="s">
        <v>1059</v>
      </c>
      <c r="B250" s="16" t="s">
        <v>1060</v>
      </c>
      <c r="C250" s="16" t="s">
        <v>1061</v>
      </c>
      <c r="D250" s="16" t="s">
        <v>1062</v>
      </c>
      <c r="E250" s="16" t="s">
        <v>205</v>
      </c>
      <c r="F250" s="16" t="s">
        <v>1063</v>
      </c>
      <c r="G250" s="16"/>
      <c r="H250" s="16"/>
      <c r="I250" s="3">
        <v>4410</v>
      </c>
      <c r="J250" s="3">
        <v>8000</v>
      </c>
      <c r="K250" s="119" t="s">
        <v>1064</v>
      </c>
      <c r="L250" s="145" t="s">
        <v>838</v>
      </c>
      <c r="M250" s="19" t="s">
        <v>1101</v>
      </c>
      <c r="N250" s="11" t="s">
        <v>1065</v>
      </c>
      <c r="O250" t="s">
        <v>1066</v>
      </c>
      <c r="P250">
        <v>2024</v>
      </c>
    </row>
    <row r="251" spans="1:16" customFormat="1" ht="31.5">
      <c r="A251" s="4" t="s">
        <v>1067</v>
      </c>
      <c r="B251" s="146" t="s">
        <v>1068</v>
      </c>
      <c r="C251" s="16" t="s">
        <v>1069</v>
      </c>
      <c r="D251" s="16" t="s">
        <v>1070</v>
      </c>
      <c r="E251" s="16">
        <v>3245</v>
      </c>
      <c r="F251" s="16" t="s">
        <v>998</v>
      </c>
      <c r="G251" s="16" t="s">
        <v>77</v>
      </c>
      <c r="H251" s="10" t="s">
        <v>999</v>
      </c>
      <c r="I251" s="3">
        <v>11230</v>
      </c>
      <c r="J251" s="3">
        <f>2*Tabulka1[[#This Row],[cena za aktuální objednávku bez DPH]]</f>
        <v>22460</v>
      </c>
      <c r="K251" t="s">
        <v>50</v>
      </c>
      <c r="L251" s="87"/>
      <c r="M251" s="15" t="s">
        <v>64</v>
      </c>
      <c r="N251" s="25" t="s">
        <v>1080</v>
      </c>
      <c r="O251" t="s">
        <v>178</v>
      </c>
      <c r="P251">
        <v>2024</v>
      </c>
    </row>
    <row r="252" spans="1:16" customFormat="1" ht="15.75">
      <c r="A252" s="18" t="s">
        <v>1071</v>
      </c>
      <c r="B252" s="16" t="s">
        <v>1072</v>
      </c>
      <c r="C252" s="16" t="s">
        <v>1069</v>
      </c>
      <c r="D252" s="16" t="s">
        <v>1073</v>
      </c>
      <c r="E252" s="16">
        <v>3245</v>
      </c>
      <c r="F252" s="16" t="s">
        <v>998</v>
      </c>
      <c r="G252" s="16" t="s">
        <v>77</v>
      </c>
      <c r="H252" s="10" t="s">
        <v>999</v>
      </c>
      <c r="I252" s="3">
        <v>11230</v>
      </c>
      <c r="J252" s="3">
        <f>2*Tabulka1[[#This Row],[cena za aktuální objednávku bez DPH]]</f>
        <v>22460</v>
      </c>
      <c r="K252" s="16" t="s">
        <v>50</v>
      </c>
      <c r="L252" s="87"/>
      <c r="M252" s="15" t="s">
        <v>64</v>
      </c>
      <c r="N252" s="61" t="s">
        <v>1082</v>
      </c>
      <c r="O252" s="16" t="s">
        <v>178</v>
      </c>
      <c r="P252" s="16">
        <v>2024</v>
      </c>
    </row>
    <row r="253" spans="1:16" customFormat="1" ht="78.75">
      <c r="A253" s="4" t="s">
        <v>1074</v>
      </c>
      <c r="B253" s="16" t="s">
        <v>1075</v>
      </c>
      <c r="C253" s="16" t="s">
        <v>1069</v>
      </c>
      <c r="D253" s="16" t="s">
        <v>1076</v>
      </c>
      <c r="E253" s="16">
        <v>3245</v>
      </c>
      <c r="F253" s="16" t="s">
        <v>998</v>
      </c>
      <c r="G253" s="16" t="s">
        <v>77</v>
      </c>
      <c r="H253" s="10" t="s">
        <v>999</v>
      </c>
      <c r="I253" s="3">
        <v>11230</v>
      </c>
      <c r="J253" s="3">
        <f>1*Tabulka1[[#This Row],[cena za aktuální objednávku bez DPH]]</f>
        <v>11230</v>
      </c>
      <c r="K253" s="16" t="s">
        <v>50</v>
      </c>
      <c r="L253" s="87"/>
      <c r="M253" s="15" t="s">
        <v>64</v>
      </c>
      <c r="N253" s="25" t="s">
        <v>1081</v>
      </c>
      <c r="O253" s="16" t="s">
        <v>178</v>
      </c>
      <c r="P253" s="16">
        <v>2024</v>
      </c>
    </row>
    <row r="254" spans="1:16" customFormat="1" ht="15.75">
      <c r="A254" s="4" t="s">
        <v>1077</v>
      </c>
      <c r="B254" s="16" t="s">
        <v>1078</v>
      </c>
      <c r="C254" s="16" t="s">
        <v>1069</v>
      </c>
      <c r="D254" s="16" t="s">
        <v>1079</v>
      </c>
      <c r="E254" s="16">
        <v>3245</v>
      </c>
      <c r="F254" s="16" t="s">
        <v>998</v>
      </c>
      <c r="G254" s="16" t="s">
        <v>77</v>
      </c>
      <c r="H254" s="10" t="s">
        <v>999</v>
      </c>
      <c r="I254" s="3">
        <v>11230</v>
      </c>
      <c r="J254" s="3">
        <f>1*Tabulka1[[#This Row],[cena za aktuální objednávku bez DPH]]</f>
        <v>11230</v>
      </c>
      <c r="K254" s="16" t="s">
        <v>50</v>
      </c>
      <c r="L254" s="87"/>
      <c r="M254" s="15" t="s">
        <v>64</v>
      </c>
      <c r="N254" s="61" t="s">
        <v>1082</v>
      </c>
      <c r="O254" s="16" t="s">
        <v>178</v>
      </c>
      <c r="P254" s="150">
        <v>2024</v>
      </c>
    </row>
    <row r="255" spans="1:16" customFormat="1">
      <c r="A255" s="4" t="s">
        <v>1083</v>
      </c>
      <c r="B255" s="16" t="s">
        <v>1084</v>
      </c>
      <c r="C255" s="16" t="s">
        <v>1085</v>
      </c>
      <c r="D255" s="16" t="s">
        <v>1086</v>
      </c>
      <c r="E255" s="16" t="s">
        <v>1113</v>
      </c>
      <c r="F255" s="16" t="s">
        <v>1114</v>
      </c>
      <c r="G255" s="16" t="s">
        <v>25</v>
      </c>
      <c r="H255" s="16"/>
      <c r="I255" s="3">
        <v>8343.85</v>
      </c>
      <c r="J255" s="3">
        <v>16687.7</v>
      </c>
      <c r="K255" s="119" t="s">
        <v>1087</v>
      </c>
      <c r="L255" s="145" t="s">
        <v>838</v>
      </c>
      <c r="M255" s="144" t="s">
        <v>1140</v>
      </c>
      <c r="O255" t="s">
        <v>1090</v>
      </c>
      <c r="P255">
        <v>2024</v>
      </c>
    </row>
    <row r="256" spans="1:16" customFormat="1">
      <c r="A256" s="18" t="s">
        <v>1088</v>
      </c>
      <c r="B256" s="16" t="s">
        <v>1089</v>
      </c>
      <c r="C256" s="16" t="s">
        <v>1085</v>
      </c>
      <c r="D256" s="16" t="s">
        <v>1086</v>
      </c>
      <c r="E256" s="150" t="s">
        <v>1113</v>
      </c>
      <c r="F256" s="16" t="s">
        <v>1114</v>
      </c>
      <c r="G256" s="150" t="s">
        <v>25</v>
      </c>
      <c r="H256" s="16"/>
      <c r="I256" s="3">
        <v>8343.85</v>
      </c>
      <c r="J256" s="3">
        <v>16687.7</v>
      </c>
      <c r="K256" s="119" t="s">
        <v>1087</v>
      </c>
      <c r="L256" s="145" t="s">
        <v>838</v>
      </c>
      <c r="M256" s="144" t="s">
        <v>1140</v>
      </c>
      <c r="O256" s="16" t="s">
        <v>1090</v>
      </c>
      <c r="P256">
        <v>2024</v>
      </c>
    </row>
    <row r="257" spans="1:16" s="16" customFormat="1">
      <c r="A257" s="18" t="s">
        <v>1107</v>
      </c>
      <c r="B257" s="16" t="s">
        <v>1108</v>
      </c>
      <c r="C257" s="16" t="s">
        <v>1109</v>
      </c>
      <c r="D257" s="16" t="s">
        <v>1110</v>
      </c>
      <c r="E257" s="150" t="s">
        <v>1113</v>
      </c>
      <c r="F257" s="16" t="s">
        <v>1115</v>
      </c>
      <c r="G257" s="150" t="s">
        <v>25</v>
      </c>
      <c r="I257" s="3">
        <v>9234</v>
      </c>
      <c r="J257" s="149">
        <v>27702</v>
      </c>
      <c r="K257" s="119" t="s">
        <v>1087</v>
      </c>
      <c r="L257" s="145" t="s">
        <v>838</v>
      </c>
      <c r="M257" s="144" t="s">
        <v>1140</v>
      </c>
      <c r="O257" s="150" t="s">
        <v>1090</v>
      </c>
      <c r="P257" s="150">
        <v>2024</v>
      </c>
    </row>
    <row r="258" spans="1:16" s="16" customFormat="1">
      <c r="A258" s="18" t="s">
        <v>1111</v>
      </c>
      <c r="B258" s="16" t="s">
        <v>1112</v>
      </c>
      <c r="C258" s="16" t="s">
        <v>1109</v>
      </c>
      <c r="D258" s="16" t="s">
        <v>1110</v>
      </c>
      <c r="E258" s="150" t="s">
        <v>1113</v>
      </c>
      <c r="F258" s="16" t="s">
        <v>1115</v>
      </c>
      <c r="G258" s="150" t="s">
        <v>25</v>
      </c>
      <c r="I258" s="3">
        <v>8399.9</v>
      </c>
      <c r="J258" s="149">
        <v>25199.7</v>
      </c>
      <c r="K258" s="119" t="s">
        <v>1087</v>
      </c>
      <c r="L258" s="145" t="s">
        <v>838</v>
      </c>
      <c r="M258" s="144" t="s">
        <v>1140</v>
      </c>
      <c r="O258" s="150" t="s">
        <v>1090</v>
      </c>
      <c r="P258" s="150">
        <v>2024</v>
      </c>
    </row>
    <row r="259" spans="1:16" s="16" customFormat="1" ht="30">
      <c r="A259" s="18">
        <v>330707</v>
      </c>
      <c r="B259" s="16" t="s">
        <v>1091</v>
      </c>
      <c r="C259" s="16" t="s">
        <v>1092</v>
      </c>
      <c r="D259" s="16" t="s">
        <v>1093</v>
      </c>
      <c r="E259" s="16">
        <v>8759</v>
      </c>
      <c r="F259" s="16" t="s">
        <v>1094</v>
      </c>
      <c r="G259" s="16" t="s">
        <v>1095</v>
      </c>
      <c r="H259" s="10" t="s">
        <v>1096</v>
      </c>
      <c r="I259" s="3">
        <v>12920</v>
      </c>
      <c r="J259" s="3">
        <f>10*Tabulka1[[#This Row],[cena za aktuální objednávku bez DPH]]</f>
        <v>129200</v>
      </c>
      <c r="K259" s="119" t="s">
        <v>1099</v>
      </c>
      <c r="L259" s="145" t="s">
        <v>838</v>
      </c>
      <c r="M259" s="148" t="s">
        <v>1100</v>
      </c>
      <c r="N259" s="16" t="s">
        <v>1098</v>
      </c>
      <c r="O259" s="16" t="s">
        <v>1097</v>
      </c>
      <c r="P259" s="16">
        <v>2024</v>
      </c>
    </row>
    <row r="260" spans="1:16" customFormat="1" ht="31.5">
      <c r="A260" s="4">
        <v>333923</v>
      </c>
      <c r="B260" s="16" t="s">
        <v>1102</v>
      </c>
      <c r="C260" s="16" t="s">
        <v>1103</v>
      </c>
      <c r="D260" s="16" t="s">
        <v>1104</v>
      </c>
      <c r="E260" s="16">
        <v>3742</v>
      </c>
      <c r="F260" s="16" t="s">
        <v>120</v>
      </c>
      <c r="G260" s="16" t="s">
        <v>25</v>
      </c>
      <c r="H260" s="16"/>
      <c r="I260" s="3">
        <v>6090</v>
      </c>
      <c r="J260" s="3">
        <v>12180</v>
      </c>
      <c r="K260" s="16" t="s">
        <v>25</v>
      </c>
      <c r="L260" s="87"/>
      <c r="M260" s="15" t="s">
        <v>64</v>
      </c>
      <c r="N260" s="62" t="s">
        <v>1105</v>
      </c>
      <c r="O260" t="s">
        <v>1106</v>
      </c>
      <c r="P260">
        <v>2024</v>
      </c>
    </row>
    <row r="261" spans="1:16" customFormat="1" ht="75">
      <c r="A261" s="4" t="s">
        <v>1116</v>
      </c>
      <c r="B261" s="150" t="s">
        <v>1117</v>
      </c>
      <c r="C261" s="150" t="s">
        <v>1118</v>
      </c>
      <c r="D261" s="150" t="s">
        <v>1119</v>
      </c>
      <c r="E261" s="150" t="s">
        <v>1120</v>
      </c>
      <c r="F261" s="150" t="s">
        <v>65</v>
      </c>
      <c r="G261" s="150" t="s">
        <v>244</v>
      </c>
      <c r="H261" s="150"/>
      <c r="I261" s="3">
        <v>6250</v>
      </c>
      <c r="J261" s="3">
        <v>12500</v>
      </c>
      <c r="K261" s="150" t="s">
        <v>25</v>
      </c>
      <c r="L261" s="87"/>
      <c r="M261" s="15" t="s">
        <v>64</v>
      </c>
      <c r="N261" s="11" t="s">
        <v>1121</v>
      </c>
      <c r="O261" t="s">
        <v>113</v>
      </c>
      <c r="P261">
        <v>2024</v>
      </c>
    </row>
    <row r="262" spans="1:16" customFormat="1" ht="60">
      <c r="A262" s="150" t="s">
        <v>1123</v>
      </c>
      <c r="B262" s="150" t="s">
        <v>1124</v>
      </c>
      <c r="C262" s="150" t="s">
        <v>1125</v>
      </c>
      <c r="D262" s="150" t="s">
        <v>1126</v>
      </c>
      <c r="E262" s="150" t="s">
        <v>1120</v>
      </c>
      <c r="F262" s="150" t="s">
        <v>65</v>
      </c>
      <c r="G262" s="150" t="s">
        <v>1127</v>
      </c>
      <c r="H262" s="24" t="s">
        <v>1137</v>
      </c>
      <c r="I262" s="117">
        <v>1164</v>
      </c>
      <c r="J262" s="117">
        <v>1164</v>
      </c>
      <c r="K262" s="150" t="s">
        <v>25</v>
      </c>
      <c r="L262" s="87"/>
      <c r="M262" s="147" t="s">
        <v>1139</v>
      </c>
      <c r="N262" s="11" t="s">
        <v>1122</v>
      </c>
      <c r="O262" s="150" t="s">
        <v>113</v>
      </c>
      <c r="P262" s="150">
        <v>2024</v>
      </c>
    </row>
    <row r="263" spans="1:16" customFormat="1">
      <c r="A263" s="150" t="s">
        <v>1129</v>
      </c>
      <c r="B263" s="150" t="s">
        <v>1130</v>
      </c>
      <c r="C263" s="150" t="s">
        <v>1125</v>
      </c>
      <c r="D263" s="150" t="s">
        <v>1126</v>
      </c>
      <c r="E263" s="150" t="s">
        <v>1120</v>
      </c>
      <c r="F263" s="150" t="s">
        <v>65</v>
      </c>
      <c r="G263" s="150" t="s">
        <v>1127</v>
      </c>
      <c r="H263" s="10" t="s">
        <v>1128</v>
      </c>
      <c r="I263" s="117">
        <v>1084</v>
      </c>
      <c r="J263" s="117">
        <v>1084</v>
      </c>
      <c r="K263" s="150" t="s">
        <v>25</v>
      </c>
      <c r="L263" s="87"/>
      <c r="M263" s="147" t="s">
        <v>1139</v>
      </c>
      <c r="O263" s="150" t="s">
        <v>113</v>
      </c>
      <c r="P263" s="150">
        <v>2024</v>
      </c>
    </row>
    <row r="264" spans="1:16" customFormat="1">
      <c r="A264" s="150" t="s">
        <v>1131</v>
      </c>
      <c r="B264" s="150" t="s">
        <v>1132</v>
      </c>
      <c r="C264" s="150" t="s">
        <v>1125</v>
      </c>
      <c r="D264" s="150" t="s">
        <v>1126</v>
      </c>
      <c r="E264" s="150" t="s">
        <v>1120</v>
      </c>
      <c r="F264" s="150" t="s">
        <v>65</v>
      </c>
      <c r="G264" s="150" t="s">
        <v>1127</v>
      </c>
      <c r="H264" s="10" t="s">
        <v>1128</v>
      </c>
      <c r="I264" s="117">
        <v>1152</v>
      </c>
      <c r="J264" s="117">
        <v>1152</v>
      </c>
      <c r="K264" s="150" t="s">
        <v>25</v>
      </c>
      <c r="L264" s="87"/>
      <c r="M264" s="147" t="s">
        <v>1139</v>
      </c>
      <c r="O264" s="150" t="s">
        <v>113</v>
      </c>
      <c r="P264" s="150">
        <v>2024</v>
      </c>
    </row>
    <row r="265" spans="1:16" customFormat="1">
      <c r="A265" s="150" t="s">
        <v>1133</v>
      </c>
      <c r="B265" s="150" t="s">
        <v>1134</v>
      </c>
      <c r="C265" s="150" t="s">
        <v>1125</v>
      </c>
      <c r="D265" s="150" t="s">
        <v>1126</v>
      </c>
      <c r="E265" s="150" t="s">
        <v>1120</v>
      </c>
      <c r="F265" s="150" t="s">
        <v>65</v>
      </c>
      <c r="G265" s="150" t="s">
        <v>1127</v>
      </c>
      <c r="H265" s="10" t="s">
        <v>1128</v>
      </c>
      <c r="I265" s="117">
        <v>2750</v>
      </c>
      <c r="J265" s="117">
        <v>2750</v>
      </c>
      <c r="K265" s="150" t="s">
        <v>25</v>
      </c>
      <c r="L265" s="87"/>
      <c r="M265" s="147" t="s">
        <v>1139</v>
      </c>
      <c r="O265" s="150" t="s">
        <v>113</v>
      </c>
      <c r="P265" s="150">
        <v>2024</v>
      </c>
    </row>
    <row r="266" spans="1:16" customFormat="1" ht="30">
      <c r="A266" s="46">
        <v>4449754</v>
      </c>
      <c r="B266" s="150" t="s">
        <v>1135</v>
      </c>
      <c r="C266" s="150" t="s">
        <v>1125</v>
      </c>
      <c r="D266" s="150" t="s">
        <v>1136</v>
      </c>
      <c r="E266" s="150" t="s">
        <v>1120</v>
      </c>
      <c r="F266" s="150" t="s">
        <v>65</v>
      </c>
      <c r="G266" s="150" t="s">
        <v>1127</v>
      </c>
      <c r="H266" s="10" t="s">
        <v>1128</v>
      </c>
      <c r="I266" s="117">
        <v>4885</v>
      </c>
      <c r="J266" s="117">
        <v>4885</v>
      </c>
      <c r="K266" s="150" t="s">
        <v>25</v>
      </c>
      <c r="L266" s="87"/>
      <c r="M266" s="147" t="s">
        <v>1139</v>
      </c>
      <c r="N266" s="11" t="s">
        <v>1138</v>
      </c>
      <c r="O266" s="150" t="s">
        <v>113</v>
      </c>
      <c r="P266" s="150">
        <v>2024</v>
      </c>
    </row>
    <row r="267" spans="1:16" customFormat="1" ht="45">
      <c r="A267" s="4">
        <v>5279291001</v>
      </c>
      <c r="B267" s="150" t="s">
        <v>1141</v>
      </c>
      <c r="C267" s="150" t="s">
        <v>27</v>
      </c>
      <c r="D267" s="150" t="s">
        <v>1142</v>
      </c>
      <c r="E267" s="150" t="s">
        <v>928</v>
      </c>
      <c r="F267" s="150" t="s">
        <v>1143</v>
      </c>
      <c r="G267" s="150" t="s">
        <v>1144</v>
      </c>
      <c r="H267" s="150" t="s">
        <v>1151</v>
      </c>
      <c r="I267" s="3">
        <v>4223</v>
      </c>
      <c r="J267" s="3">
        <v>8446</v>
      </c>
      <c r="K267" s="150" t="s">
        <v>50</v>
      </c>
      <c r="L267" s="87"/>
      <c r="M267" t="s">
        <v>1153</v>
      </c>
      <c r="N267" s="11" t="s">
        <v>1152</v>
      </c>
      <c r="O267" t="s">
        <v>940</v>
      </c>
      <c r="P267">
        <v>2024</v>
      </c>
    </row>
    <row r="268" spans="1:16" customFormat="1">
      <c r="A268" s="18">
        <v>5279259001</v>
      </c>
      <c r="B268" s="17" t="s">
        <v>1145</v>
      </c>
      <c r="C268" s="150" t="s">
        <v>27</v>
      </c>
      <c r="D268" s="150" t="s">
        <v>1142</v>
      </c>
      <c r="E268" s="150" t="s">
        <v>928</v>
      </c>
      <c r="F268" s="150" t="s">
        <v>1146</v>
      </c>
      <c r="G268" s="150" t="s">
        <v>1144</v>
      </c>
      <c r="H268" s="150" t="s">
        <v>1151</v>
      </c>
      <c r="I268" s="3">
        <v>4223</v>
      </c>
      <c r="J268" s="3">
        <v>8446</v>
      </c>
      <c r="K268" s="150" t="s">
        <v>50</v>
      </c>
      <c r="L268" s="87"/>
      <c r="M268" s="150" t="s">
        <v>1153</v>
      </c>
      <c r="O268" t="s">
        <v>940</v>
      </c>
      <c r="P268" s="150">
        <v>2024</v>
      </c>
    </row>
    <row r="269" spans="1:16" customFormat="1">
      <c r="A269" s="4">
        <v>6521908001</v>
      </c>
      <c r="B269" s="150" t="s">
        <v>1147</v>
      </c>
      <c r="C269" s="150" t="s">
        <v>27</v>
      </c>
      <c r="D269" s="150" t="s">
        <v>1142</v>
      </c>
      <c r="E269" s="150" t="s">
        <v>928</v>
      </c>
      <c r="F269" s="150" t="s">
        <v>1148</v>
      </c>
      <c r="G269" s="150" t="s">
        <v>1144</v>
      </c>
      <c r="H269" s="150" t="s">
        <v>1151</v>
      </c>
      <c r="I269" s="3">
        <v>3966</v>
      </c>
      <c r="J269" s="3">
        <v>7932</v>
      </c>
      <c r="K269" s="150" t="s">
        <v>50</v>
      </c>
      <c r="L269" s="87"/>
      <c r="M269" s="150" t="s">
        <v>1153</v>
      </c>
      <c r="O269" t="s">
        <v>940</v>
      </c>
      <c r="P269" s="150">
        <v>2024</v>
      </c>
    </row>
    <row r="270" spans="1:16" customFormat="1">
      <c r="A270" s="4">
        <v>5279429001</v>
      </c>
      <c r="B270" s="150" t="s">
        <v>1149</v>
      </c>
      <c r="C270" s="150" t="s">
        <v>27</v>
      </c>
      <c r="D270" s="150" t="s">
        <v>1142</v>
      </c>
      <c r="E270" s="150" t="s">
        <v>928</v>
      </c>
      <c r="F270" s="150" t="s">
        <v>1150</v>
      </c>
      <c r="G270" s="150" t="s">
        <v>1144</v>
      </c>
      <c r="H270" s="150" t="s">
        <v>1151</v>
      </c>
      <c r="I270" s="3">
        <v>2608</v>
      </c>
      <c r="J270" s="3">
        <v>5216</v>
      </c>
      <c r="K270" s="150" t="s">
        <v>50</v>
      </c>
      <c r="L270" s="87"/>
      <c r="M270" s="150" t="s">
        <v>1153</v>
      </c>
      <c r="O270" t="s">
        <v>940</v>
      </c>
      <c r="P270" s="150">
        <v>2024</v>
      </c>
    </row>
    <row r="271" spans="1:16" customFormat="1" ht="75">
      <c r="A271" s="161" t="s">
        <v>1154</v>
      </c>
      <c r="B271" s="151" t="s">
        <v>1155</v>
      </c>
      <c r="C271" s="152" t="s">
        <v>404</v>
      </c>
      <c r="D271" s="152" t="s">
        <v>1156</v>
      </c>
      <c r="E271" s="153">
        <v>3841</v>
      </c>
      <c r="F271" s="153" t="s">
        <v>1157</v>
      </c>
      <c r="G271" s="154" t="s">
        <v>25</v>
      </c>
      <c r="H271" s="153" t="s">
        <v>25</v>
      </c>
      <c r="I271" s="163">
        <v>800</v>
      </c>
      <c r="J271" s="165">
        <v>800</v>
      </c>
      <c r="K271" s="154" t="s">
        <v>50</v>
      </c>
      <c r="L271" s="87"/>
      <c r="M271" s="15" t="s">
        <v>64</v>
      </c>
      <c r="N271" s="11" t="s">
        <v>1164</v>
      </c>
      <c r="O271" t="s">
        <v>187</v>
      </c>
      <c r="P271" s="150">
        <v>2024</v>
      </c>
    </row>
    <row r="272" spans="1:16" customFormat="1" ht="45">
      <c r="A272" s="162" t="s">
        <v>1158</v>
      </c>
      <c r="B272" s="155" t="s">
        <v>1159</v>
      </c>
      <c r="C272" s="156" t="s">
        <v>404</v>
      </c>
      <c r="D272" s="156" t="s">
        <v>1156</v>
      </c>
      <c r="E272" s="157">
        <v>3841</v>
      </c>
      <c r="F272" s="157" t="s">
        <v>1157</v>
      </c>
      <c r="G272" s="158" t="s">
        <v>25</v>
      </c>
      <c r="H272" s="157" t="s">
        <v>25</v>
      </c>
      <c r="I272" s="164">
        <v>650</v>
      </c>
      <c r="J272" s="166">
        <v>650</v>
      </c>
      <c r="K272" s="158" t="s">
        <v>50</v>
      </c>
      <c r="L272" s="87"/>
      <c r="M272" s="15" t="s">
        <v>64</v>
      </c>
      <c r="N272" t="s">
        <v>1165</v>
      </c>
      <c r="O272" s="150" t="s">
        <v>187</v>
      </c>
      <c r="P272" s="150">
        <v>2024</v>
      </c>
    </row>
    <row r="273" spans="1:16" customFormat="1" ht="45">
      <c r="A273" s="162" t="s">
        <v>1160</v>
      </c>
      <c r="B273" s="156" t="s">
        <v>1161</v>
      </c>
      <c r="C273" s="156" t="s">
        <v>404</v>
      </c>
      <c r="D273" s="156" t="s">
        <v>1156</v>
      </c>
      <c r="E273" s="157">
        <v>3841</v>
      </c>
      <c r="F273" s="157" t="s">
        <v>1157</v>
      </c>
      <c r="G273" s="158" t="s">
        <v>25</v>
      </c>
      <c r="H273" s="157" t="s">
        <v>25</v>
      </c>
      <c r="I273" s="164">
        <v>5880</v>
      </c>
      <c r="J273" s="166">
        <v>5880</v>
      </c>
      <c r="K273" s="158" t="s">
        <v>50</v>
      </c>
      <c r="L273" s="87"/>
      <c r="M273" s="15" t="s">
        <v>64</v>
      </c>
      <c r="N273" t="s">
        <v>1165</v>
      </c>
      <c r="O273" s="150" t="s">
        <v>187</v>
      </c>
      <c r="P273" s="150">
        <v>2024</v>
      </c>
    </row>
    <row r="274" spans="1:16" customFormat="1" ht="60">
      <c r="A274" s="110" t="s">
        <v>1162</v>
      </c>
      <c r="B274" s="112" t="s">
        <v>1163</v>
      </c>
      <c r="C274" s="112" t="s">
        <v>404</v>
      </c>
      <c r="D274" s="112" t="s">
        <v>1156</v>
      </c>
      <c r="E274" s="159">
        <v>3841</v>
      </c>
      <c r="F274" s="159" t="s">
        <v>1157</v>
      </c>
      <c r="G274" s="160" t="s">
        <v>25</v>
      </c>
      <c r="H274" s="159" t="s">
        <v>25</v>
      </c>
      <c r="I274" s="107">
        <v>5150</v>
      </c>
      <c r="J274" s="167">
        <v>5150</v>
      </c>
      <c r="K274" s="160" t="s">
        <v>50</v>
      </c>
      <c r="L274" s="87"/>
      <c r="M274" s="15" t="s">
        <v>64</v>
      </c>
      <c r="N274" t="s">
        <v>1165</v>
      </c>
      <c r="O274" s="150" t="s">
        <v>187</v>
      </c>
      <c r="P274" s="150">
        <v>2024</v>
      </c>
    </row>
    <row r="275" spans="1:16" customFormat="1" ht="60">
      <c r="A275" s="4">
        <v>9718630001</v>
      </c>
      <c r="B275" s="11" t="s">
        <v>1166</v>
      </c>
      <c r="C275" s="11" t="s">
        <v>1167</v>
      </c>
      <c r="D275" s="11" t="s">
        <v>1168</v>
      </c>
      <c r="E275" s="150" t="s">
        <v>1169</v>
      </c>
      <c r="F275" s="150" t="s">
        <v>1170</v>
      </c>
      <c r="G275" s="150" t="s">
        <v>1171</v>
      </c>
      <c r="H275" s="150"/>
      <c r="I275" s="3">
        <v>57700</v>
      </c>
      <c r="J275" s="168">
        <f>5*Tabulka1[[#This Row],[cena za aktuální objednávku bez DPH]]</f>
        <v>288500</v>
      </c>
      <c r="K275" s="150" t="s">
        <v>128</v>
      </c>
      <c r="L275" s="87"/>
      <c r="M275" s="15" t="s">
        <v>1172</v>
      </c>
      <c r="N275" s="11" t="s">
        <v>1174</v>
      </c>
      <c r="O275" t="s">
        <v>129</v>
      </c>
      <c r="P275">
        <v>2024</v>
      </c>
    </row>
    <row r="276" spans="1:16" customFormat="1">
      <c r="A276" s="4">
        <v>9670564001</v>
      </c>
      <c r="B276" s="150" t="s">
        <v>1173</v>
      </c>
      <c r="C276" s="11" t="s">
        <v>27</v>
      </c>
      <c r="D276" s="11" t="s">
        <v>89</v>
      </c>
      <c r="E276" s="150">
        <v>3741</v>
      </c>
      <c r="F276" s="150" t="s">
        <v>90</v>
      </c>
      <c r="G276" s="150" t="s">
        <v>91</v>
      </c>
      <c r="H276" s="10" t="s">
        <v>211</v>
      </c>
      <c r="I276" s="3">
        <v>44000</v>
      </c>
      <c r="J276" s="3">
        <f>14*Tabulka1[[#This Row],[cena za aktuální objednávku bez DPH]]</f>
        <v>616000</v>
      </c>
      <c r="K276" s="150" t="s">
        <v>50</v>
      </c>
      <c r="L276" s="87"/>
      <c r="M276" s="15" t="s">
        <v>64</v>
      </c>
      <c r="N276" s="3" t="s">
        <v>1175</v>
      </c>
      <c r="O276" t="s">
        <v>95</v>
      </c>
      <c r="P276">
        <v>2024</v>
      </c>
    </row>
    <row r="277" spans="1:16" customFormat="1" ht="94.5">
      <c r="A277" s="110" t="s">
        <v>1176</v>
      </c>
      <c r="B277" s="146" t="s">
        <v>1177</v>
      </c>
      <c r="C277" s="169" t="s">
        <v>1178</v>
      </c>
      <c r="D277" s="169" t="s">
        <v>1179</v>
      </c>
      <c r="E277" s="169">
        <v>3245</v>
      </c>
      <c r="F277" s="169" t="s">
        <v>998</v>
      </c>
      <c r="G277" s="169" t="s">
        <v>77</v>
      </c>
      <c r="H277" s="10" t="s">
        <v>999</v>
      </c>
      <c r="I277" s="107" t="s">
        <v>1000</v>
      </c>
      <c r="J277" s="107" t="s">
        <v>1000</v>
      </c>
      <c r="K277" s="169" t="s">
        <v>50</v>
      </c>
      <c r="L277" s="87"/>
      <c r="M277" s="15" t="s">
        <v>64</v>
      </c>
      <c r="N277" s="25" t="s">
        <v>1191</v>
      </c>
      <c r="O277" s="150" t="s">
        <v>178</v>
      </c>
      <c r="P277" s="150">
        <v>2024</v>
      </c>
    </row>
    <row r="278" spans="1:16" customFormat="1">
      <c r="A278" s="171" t="s">
        <v>1180</v>
      </c>
      <c r="B278" s="146" t="s">
        <v>1181</v>
      </c>
      <c r="C278" s="169" t="s">
        <v>1182</v>
      </c>
      <c r="D278" s="169" t="s">
        <v>1183</v>
      </c>
      <c r="E278" s="169">
        <v>3245</v>
      </c>
      <c r="F278" s="169" t="s">
        <v>998</v>
      </c>
      <c r="G278" s="169" t="s">
        <v>77</v>
      </c>
      <c r="H278" s="10" t="s">
        <v>999</v>
      </c>
      <c r="I278" s="107" t="s">
        <v>1184</v>
      </c>
      <c r="J278" s="107" t="s">
        <v>1184</v>
      </c>
      <c r="K278" s="169" t="s">
        <v>50</v>
      </c>
      <c r="L278" s="87"/>
      <c r="M278" s="15" t="s">
        <v>64</v>
      </c>
      <c r="O278" s="150" t="s">
        <v>178</v>
      </c>
      <c r="P278" s="150">
        <v>2024</v>
      </c>
    </row>
    <row r="279" spans="1:16" customFormat="1">
      <c r="A279" s="171" t="s">
        <v>1185</v>
      </c>
      <c r="B279" s="170" t="s">
        <v>1186</v>
      </c>
      <c r="C279" s="169" t="s">
        <v>1182</v>
      </c>
      <c r="D279" s="169" t="s">
        <v>1187</v>
      </c>
      <c r="E279" s="169">
        <v>3245</v>
      </c>
      <c r="F279" s="169" t="s">
        <v>998</v>
      </c>
      <c r="G279" s="169" t="s">
        <v>77</v>
      </c>
      <c r="H279" s="10" t="s">
        <v>999</v>
      </c>
      <c r="I279" s="107" t="s">
        <v>1184</v>
      </c>
      <c r="J279" s="107" t="s">
        <v>1184</v>
      </c>
      <c r="K279" s="169" t="s">
        <v>50</v>
      </c>
      <c r="L279" s="87"/>
      <c r="M279" s="15" t="s">
        <v>64</v>
      </c>
      <c r="O279" s="150" t="s">
        <v>178</v>
      </c>
      <c r="P279" s="150">
        <v>2024</v>
      </c>
    </row>
    <row r="280" spans="1:16" customFormat="1">
      <c r="A280" s="171" t="s">
        <v>1188</v>
      </c>
      <c r="B280" s="170" t="s">
        <v>1189</v>
      </c>
      <c r="C280" s="169" t="s">
        <v>1182</v>
      </c>
      <c r="D280" s="169" t="s">
        <v>1190</v>
      </c>
      <c r="E280" s="169">
        <v>3245</v>
      </c>
      <c r="F280" s="169" t="s">
        <v>998</v>
      </c>
      <c r="G280" s="169" t="s">
        <v>77</v>
      </c>
      <c r="H280" s="10" t="s">
        <v>999</v>
      </c>
      <c r="I280" s="107" t="s">
        <v>1184</v>
      </c>
      <c r="J280" s="107" t="s">
        <v>1184</v>
      </c>
      <c r="K280" s="169" t="s">
        <v>50</v>
      </c>
      <c r="L280" s="87"/>
      <c r="M280" s="15" t="s">
        <v>64</v>
      </c>
      <c r="O280" s="150" t="s">
        <v>178</v>
      </c>
      <c r="P280" s="150">
        <v>2024</v>
      </c>
    </row>
    <row r="281" spans="1:16" s="150" customFormat="1" ht="195">
      <c r="A281" s="203" t="s">
        <v>1195</v>
      </c>
      <c r="B281" s="150" t="s">
        <v>1196</v>
      </c>
      <c r="C281" s="150" t="s">
        <v>1197</v>
      </c>
      <c r="D281" s="11" t="s">
        <v>1198</v>
      </c>
      <c r="E281" s="150" t="s">
        <v>1199</v>
      </c>
      <c r="F281" s="11" t="s">
        <v>1200</v>
      </c>
      <c r="G281" s="150" t="s">
        <v>1201</v>
      </c>
      <c r="H281" s="150" t="s">
        <v>244</v>
      </c>
      <c r="I281" s="117">
        <v>7820</v>
      </c>
      <c r="J281" s="117">
        <v>7820</v>
      </c>
      <c r="K281" s="150" t="s">
        <v>25</v>
      </c>
      <c r="L281" s="87"/>
      <c r="M281" s="15" t="s">
        <v>64</v>
      </c>
      <c r="N281" s="11" t="s">
        <v>1202</v>
      </c>
      <c r="O281" s="150" t="s">
        <v>58</v>
      </c>
      <c r="P281" s="150">
        <v>2024</v>
      </c>
    </row>
    <row r="282" spans="1:16" s="150" customFormat="1" ht="30">
      <c r="A282" s="191" t="s">
        <v>1203</v>
      </c>
      <c r="B282" s="187" t="s">
        <v>1204</v>
      </c>
      <c r="C282" s="185" t="s">
        <v>1220</v>
      </c>
      <c r="D282" s="180" t="s">
        <v>1219</v>
      </c>
      <c r="E282" s="181" t="s">
        <v>21</v>
      </c>
      <c r="F282" s="181" t="s">
        <v>65</v>
      </c>
      <c r="G282" s="181" t="s">
        <v>66</v>
      </c>
      <c r="H282" s="182" t="s">
        <v>67</v>
      </c>
      <c r="I282" s="107">
        <v>9500</v>
      </c>
      <c r="J282" s="107">
        <v>28500</v>
      </c>
      <c r="K282" s="180" t="s">
        <v>25</v>
      </c>
      <c r="L282" s="87"/>
      <c r="M282" s="15" t="s">
        <v>64</v>
      </c>
      <c r="N282" s="184" t="s">
        <v>1234</v>
      </c>
      <c r="O282" s="150" t="s">
        <v>59</v>
      </c>
      <c r="P282" s="150">
        <v>2024</v>
      </c>
    </row>
    <row r="283" spans="1:16" s="150" customFormat="1" ht="15.75">
      <c r="A283" s="191" t="s">
        <v>1205</v>
      </c>
      <c r="B283" s="187" t="s">
        <v>1206</v>
      </c>
      <c r="C283" s="185" t="s">
        <v>1220</v>
      </c>
      <c r="D283" s="180" t="s">
        <v>1219</v>
      </c>
      <c r="E283" s="183" t="s">
        <v>21</v>
      </c>
      <c r="F283" s="183" t="s">
        <v>65</v>
      </c>
      <c r="G283" s="183" t="s">
        <v>66</v>
      </c>
      <c r="H283" s="189" t="s">
        <v>67</v>
      </c>
      <c r="I283" s="107">
        <v>12500</v>
      </c>
      <c r="J283" s="107">
        <v>37500</v>
      </c>
      <c r="K283" s="180" t="s">
        <v>25</v>
      </c>
      <c r="L283" s="87"/>
      <c r="M283" s="15" t="s">
        <v>64</v>
      </c>
      <c r="N283" s="74"/>
      <c r="O283" s="180" t="s">
        <v>59</v>
      </c>
      <c r="P283" s="180">
        <v>2024</v>
      </c>
    </row>
    <row r="284" spans="1:16" s="150" customFormat="1" ht="15.75">
      <c r="A284" s="191" t="s">
        <v>1207</v>
      </c>
      <c r="B284" s="186" t="s">
        <v>1208</v>
      </c>
      <c r="C284" s="185" t="s">
        <v>1220</v>
      </c>
      <c r="D284" s="180" t="s">
        <v>1219</v>
      </c>
      <c r="E284" s="181" t="s">
        <v>21</v>
      </c>
      <c r="F284" s="181" t="s">
        <v>65</v>
      </c>
      <c r="G284" s="181" t="s">
        <v>66</v>
      </c>
      <c r="H284" s="189" t="s">
        <v>1228</v>
      </c>
      <c r="I284" s="107">
        <v>12500</v>
      </c>
      <c r="J284" s="107">
        <v>37500</v>
      </c>
      <c r="K284" s="180" t="s">
        <v>25</v>
      </c>
      <c r="L284" s="87"/>
      <c r="M284" s="15" t="s">
        <v>64</v>
      </c>
      <c r="N284" s="74"/>
      <c r="O284" s="180" t="s">
        <v>59</v>
      </c>
      <c r="P284" s="180">
        <v>2024</v>
      </c>
    </row>
    <row r="285" spans="1:16" customFormat="1" ht="15.75">
      <c r="A285" s="191" t="s">
        <v>1209</v>
      </c>
      <c r="B285" s="186" t="s">
        <v>1210</v>
      </c>
      <c r="C285" s="185" t="s">
        <v>1220</v>
      </c>
      <c r="D285" s="180" t="s">
        <v>1219</v>
      </c>
      <c r="E285" s="183" t="s">
        <v>21</v>
      </c>
      <c r="F285" s="183" t="s">
        <v>65</v>
      </c>
      <c r="G285" s="183" t="s">
        <v>66</v>
      </c>
      <c r="H285" s="189" t="s">
        <v>1228</v>
      </c>
      <c r="I285" s="3">
        <v>5148</v>
      </c>
      <c r="J285" s="142">
        <v>5148</v>
      </c>
      <c r="K285" s="180" t="s">
        <v>25</v>
      </c>
      <c r="L285" s="87"/>
      <c r="M285" s="15" t="s">
        <v>64</v>
      </c>
      <c r="N285" s="74"/>
      <c r="O285" s="180" t="s">
        <v>59</v>
      </c>
      <c r="P285" s="180">
        <v>2024</v>
      </c>
    </row>
    <row r="286" spans="1:16" customFormat="1" ht="15.75">
      <c r="A286" s="191" t="s">
        <v>1211</v>
      </c>
      <c r="B286" s="185" t="s">
        <v>1212</v>
      </c>
      <c r="C286" s="185" t="s">
        <v>1220</v>
      </c>
      <c r="D286" s="180" t="s">
        <v>1219</v>
      </c>
      <c r="E286" s="181" t="s">
        <v>21</v>
      </c>
      <c r="F286" s="181" t="s">
        <v>65</v>
      </c>
      <c r="G286" s="181" t="s">
        <v>66</v>
      </c>
      <c r="H286" s="189" t="s">
        <v>1228</v>
      </c>
      <c r="I286" s="3">
        <v>6739</v>
      </c>
      <c r="J286" s="142">
        <v>6739</v>
      </c>
      <c r="K286" s="180" t="s">
        <v>25</v>
      </c>
      <c r="L286" s="87"/>
      <c r="M286" s="15" t="s">
        <v>64</v>
      </c>
      <c r="N286" s="74"/>
      <c r="O286" s="180" t="s">
        <v>59</v>
      </c>
      <c r="P286" s="180">
        <v>2024</v>
      </c>
    </row>
    <row r="287" spans="1:16" customFormat="1" ht="15.75">
      <c r="A287" s="191" t="s">
        <v>1213</v>
      </c>
      <c r="B287" s="185" t="s">
        <v>1214</v>
      </c>
      <c r="C287" s="185" t="s">
        <v>1220</v>
      </c>
      <c r="D287" s="180" t="s">
        <v>1219</v>
      </c>
      <c r="E287" s="183" t="s">
        <v>21</v>
      </c>
      <c r="F287" s="183" t="s">
        <v>65</v>
      </c>
      <c r="G287" s="183" t="s">
        <v>66</v>
      </c>
      <c r="H287" s="189" t="s">
        <v>1228</v>
      </c>
      <c r="I287" s="3">
        <v>7457</v>
      </c>
      <c r="J287" s="142">
        <v>7457</v>
      </c>
      <c r="K287" s="180" t="s">
        <v>25</v>
      </c>
      <c r="L287" s="87"/>
      <c r="M287" s="15" t="s">
        <v>64</v>
      </c>
      <c r="N287" s="74"/>
      <c r="O287" s="180" t="s">
        <v>59</v>
      </c>
      <c r="P287" s="180">
        <v>2024</v>
      </c>
    </row>
    <row r="288" spans="1:16" customFormat="1" ht="15.75">
      <c r="A288" s="191" t="s">
        <v>1215</v>
      </c>
      <c r="B288" s="185" t="s">
        <v>1216</v>
      </c>
      <c r="C288" s="185" t="s">
        <v>1220</v>
      </c>
      <c r="D288" s="180" t="s">
        <v>1219</v>
      </c>
      <c r="E288" s="181" t="s">
        <v>21</v>
      </c>
      <c r="F288" s="181" t="s">
        <v>65</v>
      </c>
      <c r="G288" s="181" t="s">
        <v>66</v>
      </c>
      <c r="H288" s="189" t="s">
        <v>1228</v>
      </c>
      <c r="I288" s="3">
        <v>6739</v>
      </c>
      <c r="J288" s="142">
        <v>6739</v>
      </c>
      <c r="K288" s="180" t="s">
        <v>25</v>
      </c>
      <c r="L288" s="87"/>
      <c r="M288" s="15" t="s">
        <v>64</v>
      </c>
      <c r="N288" s="74"/>
      <c r="O288" s="180" t="s">
        <v>59</v>
      </c>
      <c r="P288" s="180">
        <v>2024</v>
      </c>
    </row>
    <row r="289" spans="1:16" customFormat="1" ht="15.75">
      <c r="A289" s="191" t="s">
        <v>1217</v>
      </c>
      <c r="B289" s="185" t="s">
        <v>1218</v>
      </c>
      <c r="C289" s="185" t="s">
        <v>1220</v>
      </c>
      <c r="D289" s="180" t="s">
        <v>1219</v>
      </c>
      <c r="E289" s="183" t="s">
        <v>21</v>
      </c>
      <c r="F289" s="183" t="s">
        <v>65</v>
      </c>
      <c r="G289" s="183" t="s">
        <v>66</v>
      </c>
      <c r="H289" s="189" t="s">
        <v>1228</v>
      </c>
      <c r="I289" s="3">
        <v>6053</v>
      </c>
      <c r="J289" s="142">
        <v>6053</v>
      </c>
      <c r="K289" s="180" t="s">
        <v>25</v>
      </c>
      <c r="L289" s="87"/>
      <c r="M289" s="15" t="s">
        <v>64</v>
      </c>
      <c r="N289" s="74"/>
      <c r="O289" s="185" t="s">
        <v>59</v>
      </c>
      <c r="P289" s="185">
        <v>2024</v>
      </c>
    </row>
    <row r="290" spans="1:16" customFormat="1" ht="15.75">
      <c r="A290" s="191">
        <v>2611520</v>
      </c>
      <c r="B290" s="185" t="s">
        <v>1221</v>
      </c>
      <c r="C290" s="185" t="s">
        <v>1220</v>
      </c>
      <c r="D290" s="185" t="s">
        <v>1219</v>
      </c>
      <c r="E290" s="190" t="s">
        <v>21</v>
      </c>
      <c r="F290" s="190" t="s">
        <v>65</v>
      </c>
      <c r="G290" s="190" t="s">
        <v>66</v>
      </c>
      <c r="H290" s="189" t="s">
        <v>1228</v>
      </c>
      <c r="I290" s="3">
        <v>5023</v>
      </c>
      <c r="J290" s="142">
        <v>5023</v>
      </c>
      <c r="K290" s="185" t="s">
        <v>25</v>
      </c>
      <c r="L290" s="87"/>
      <c r="M290" s="15" t="s">
        <v>64</v>
      </c>
      <c r="N290" s="193" t="s">
        <v>1235</v>
      </c>
      <c r="O290" s="185" t="s">
        <v>59</v>
      </c>
      <c r="P290" s="185">
        <v>2024</v>
      </c>
    </row>
    <row r="291" spans="1:16" customFormat="1" ht="15.75">
      <c r="A291" s="191">
        <v>2602060</v>
      </c>
      <c r="B291" s="185" t="s">
        <v>1222</v>
      </c>
      <c r="C291" s="185" t="s">
        <v>1220</v>
      </c>
      <c r="D291" s="185" t="s">
        <v>1219</v>
      </c>
      <c r="E291" s="190" t="s">
        <v>21</v>
      </c>
      <c r="F291" s="190" t="s">
        <v>65</v>
      </c>
      <c r="G291" s="190" t="s">
        <v>66</v>
      </c>
      <c r="H291" s="189" t="s">
        <v>1228</v>
      </c>
      <c r="I291" s="3">
        <v>2434</v>
      </c>
      <c r="J291" s="142">
        <v>2434</v>
      </c>
      <c r="K291" s="185" t="s">
        <v>25</v>
      </c>
      <c r="L291" s="87"/>
      <c r="M291" s="15" t="s">
        <v>64</v>
      </c>
      <c r="N291" s="193"/>
      <c r="O291" s="185" t="s">
        <v>59</v>
      </c>
      <c r="P291" s="185">
        <v>2024</v>
      </c>
    </row>
    <row r="292" spans="1:16" customFormat="1" ht="15.75">
      <c r="A292" s="191">
        <v>600560</v>
      </c>
      <c r="B292" s="185" t="s">
        <v>1223</v>
      </c>
      <c r="C292" s="185" t="s">
        <v>1220</v>
      </c>
      <c r="D292" s="185" t="s">
        <v>1219</v>
      </c>
      <c r="E292" s="190" t="s">
        <v>21</v>
      </c>
      <c r="F292" s="190" t="s">
        <v>65</v>
      </c>
      <c r="G292" s="190" t="s">
        <v>66</v>
      </c>
      <c r="H292" s="189" t="s">
        <v>1228</v>
      </c>
      <c r="I292" s="3">
        <v>2028</v>
      </c>
      <c r="J292" s="142">
        <v>2028</v>
      </c>
      <c r="K292" s="185" t="s">
        <v>25</v>
      </c>
      <c r="L292" s="87"/>
      <c r="M292" s="15" t="s">
        <v>64</v>
      </c>
      <c r="N292" s="193"/>
      <c r="O292" s="185" t="s">
        <v>59</v>
      </c>
      <c r="P292" s="185">
        <v>2024</v>
      </c>
    </row>
    <row r="293" spans="1:16" customFormat="1" ht="15.75">
      <c r="A293" s="191">
        <v>2600610</v>
      </c>
      <c r="B293" s="185" t="s">
        <v>1224</v>
      </c>
      <c r="C293" s="185" t="s">
        <v>1220</v>
      </c>
      <c r="D293" s="185" t="s">
        <v>1219</v>
      </c>
      <c r="E293" s="190" t="s">
        <v>21</v>
      </c>
      <c r="F293" s="190" t="s">
        <v>65</v>
      </c>
      <c r="G293" s="190" t="s">
        <v>66</v>
      </c>
      <c r="H293" s="189" t="s">
        <v>1228</v>
      </c>
      <c r="I293" s="3">
        <v>4025</v>
      </c>
      <c r="J293" s="142">
        <v>4025</v>
      </c>
      <c r="K293" s="185" t="s">
        <v>25</v>
      </c>
      <c r="L293" s="87"/>
      <c r="M293" s="15" t="s">
        <v>64</v>
      </c>
      <c r="N293" s="193"/>
      <c r="O293" s="185" t="s">
        <v>59</v>
      </c>
      <c r="P293" s="185">
        <v>2024</v>
      </c>
    </row>
    <row r="294" spans="1:16" customFormat="1" ht="15.75">
      <c r="A294" s="191">
        <v>2600690</v>
      </c>
      <c r="B294" s="185" t="s">
        <v>1225</v>
      </c>
      <c r="C294" s="185" t="s">
        <v>1220</v>
      </c>
      <c r="D294" s="185" t="s">
        <v>1219</v>
      </c>
      <c r="E294" s="190" t="s">
        <v>21</v>
      </c>
      <c r="F294" s="190" t="s">
        <v>65</v>
      </c>
      <c r="G294" s="190" t="s">
        <v>66</v>
      </c>
      <c r="H294" s="189" t="s">
        <v>1228</v>
      </c>
      <c r="I294" s="3">
        <v>2590</v>
      </c>
      <c r="J294" s="142">
        <v>2590</v>
      </c>
      <c r="K294" s="185" t="s">
        <v>25</v>
      </c>
      <c r="L294" s="87"/>
      <c r="M294" s="15" t="s">
        <v>64</v>
      </c>
      <c r="N294" s="193"/>
      <c r="O294" s="185" t="s">
        <v>59</v>
      </c>
      <c r="P294" s="185">
        <v>2024</v>
      </c>
    </row>
    <row r="295" spans="1:16" customFormat="1" ht="15.75">
      <c r="A295" s="191">
        <v>2600630</v>
      </c>
      <c r="B295" s="185" t="s">
        <v>1226</v>
      </c>
      <c r="C295" s="185" t="s">
        <v>1220</v>
      </c>
      <c r="D295" s="185" t="s">
        <v>1219</v>
      </c>
      <c r="E295" s="190" t="s">
        <v>21</v>
      </c>
      <c r="F295" s="190" t="s">
        <v>65</v>
      </c>
      <c r="G295" s="190" t="s">
        <v>66</v>
      </c>
      <c r="H295" s="189" t="s">
        <v>1228</v>
      </c>
      <c r="I295" s="3">
        <v>4306</v>
      </c>
      <c r="J295" s="142">
        <v>4306</v>
      </c>
      <c r="K295" s="185" t="s">
        <v>25</v>
      </c>
      <c r="L295" s="87"/>
      <c r="M295" s="15" t="s">
        <v>64</v>
      </c>
      <c r="N295" s="193"/>
      <c r="O295" s="185" t="s">
        <v>59</v>
      </c>
      <c r="P295" s="185">
        <v>2024</v>
      </c>
    </row>
    <row r="296" spans="1:16" customFormat="1" ht="15.75">
      <c r="A296" s="191">
        <v>2600740</v>
      </c>
      <c r="B296" s="185" t="s">
        <v>1227</v>
      </c>
      <c r="C296" s="185" t="s">
        <v>1220</v>
      </c>
      <c r="D296" s="185" t="s">
        <v>1219</v>
      </c>
      <c r="E296" s="190" t="s">
        <v>21</v>
      </c>
      <c r="F296" s="190" t="s">
        <v>65</v>
      </c>
      <c r="G296" s="190" t="s">
        <v>66</v>
      </c>
      <c r="H296" s="189" t="s">
        <v>1228</v>
      </c>
      <c r="I296" s="3">
        <v>5148</v>
      </c>
      <c r="J296" s="142">
        <v>5148</v>
      </c>
      <c r="K296" s="185" t="s">
        <v>25</v>
      </c>
      <c r="L296" s="87"/>
      <c r="M296" s="15" t="s">
        <v>64</v>
      </c>
      <c r="N296" s="193"/>
      <c r="O296" s="185" t="s">
        <v>59</v>
      </c>
      <c r="P296" s="185">
        <v>2024</v>
      </c>
    </row>
    <row r="297" spans="1:16" customFormat="1" ht="15.75">
      <c r="A297" s="4" t="s">
        <v>1229</v>
      </c>
      <c r="B297" s="192" t="s">
        <v>1230</v>
      </c>
      <c r="C297" s="185" t="s">
        <v>1231</v>
      </c>
      <c r="D297" s="185" t="s">
        <v>1219</v>
      </c>
      <c r="E297" s="190" t="s">
        <v>21</v>
      </c>
      <c r="F297" s="190" t="s">
        <v>65</v>
      </c>
      <c r="G297" s="190" t="s">
        <v>66</v>
      </c>
      <c r="H297" s="189" t="s">
        <v>1228</v>
      </c>
      <c r="I297" s="3">
        <v>1022</v>
      </c>
      <c r="J297" s="142">
        <v>1022</v>
      </c>
      <c r="L297" s="87"/>
      <c r="M297" s="15" t="s">
        <v>64</v>
      </c>
      <c r="O297" s="185" t="s">
        <v>59</v>
      </c>
      <c r="P297" s="185">
        <v>2024</v>
      </c>
    </row>
    <row r="298" spans="1:16" customFormat="1" ht="15.75">
      <c r="A298" s="191" t="s">
        <v>1232</v>
      </c>
      <c r="B298" s="192" t="s">
        <v>1233</v>
      </c>
      <c r="C298" s="185" t="s">
        <v>1231</v>
      </c>
      <c r="D298" s="185" t="s">
        <v>1219</v>
      </c>
      <c r="E298" s="190" t="s">
        <v>21</v>
      </c>
      <c r="F298" s="190" t="s">
        <v>65</v>
      </c>
      <c r="G298" s="190" t="s">
        <v>66</v>
      </c>
      <c r="H298" s="189" t="s">
        <v>1228</v>
      </c>
      <c r="I298" s="3">
        <v>2700</v>
      </c>
      <c r="J298" s="142">
        <v>2700</v>
      </c>
      <c r="L298" s="87"/>
      <c r="M298" s="15" t="s">
        <v>64</v>
      </c>
      <c r="O298" s="185" t="s">
        <v>59</v>
      </c>
      <c r="P298" s="185">
        <v>2024</v>
      </c>
    </row>
    <row r="299" spans="1:16" customFormat="1" ht="150">
      <c r="A299" s="161" t="s">
        <v>1236</v>
      </c>
      <c r="B299" s="151" t="s">
        <v>1237</v>
      </c>
      <c r="C299" s="152" t="s">
        <v>183</v>
      </c>
      <c r="D299" s="152" t="s">
        <v>1238</v>
      </c>
      <c r="E299" s="153">
        <v>3841</v>
      </c>
      <c r="F299" s="153" t="s">
        <v>1157</v>
      </c>
      <c r="G299" s="154" t="s">
        <v>25</v>
      </c>
      <c r="H299" s="153" t="s">
        <v>25</v>
      </c>
      <c r="I299" s="163">
        <v>8351</v>
      </c>
      <c r="J299" s="165">
        <v>8351</v>
      </c>
      <c r="K299" s="154" t="s">
        <v>50</v>
      </c>
      <c r="L299" s="87"/>
      <c r="M299" s="15" t="s">
        <v>64</v>
      </c>
      <c r="N299" s="11" t="s">
        <v>1243</v>
      </c>
      <c r="O299" t="s">
        <v>187</v>
      </c>
      <c r="P299">
        <v>2024</v>
      </c>
    </row>
    <row r="300" spans="1:16" customFormat="1" ht="45">
      <c r="A300" s="162" t="s">
        <v>1239</v>
      </c>
      <c r="B300" s="155" t="s">
        <v>1240</v>
      </c>
      <c r="C300" s="194" t="s">
        <v>183</v>
      </c>
      <c r="D300" s="156" t="s">
        <v>1238</v>
      </c>
      <c r="E300" s="157">
        <v>3841</v>
      </c>
      <c r="F300" s="157" t="s">
        <v>1157</v>
      </c>
      <c r="G300" s="158" t="s">
        <v>25</v>
      </c>
      <c r="H300" s="157" t="s">
        <v>25</v>
      </c>
      <c r="I300" s="164">
        <v>23565</v>
      </c>
      <c r="J300" s="166">
        <v>23565</v>
      </c>
      <c r="K300" s="158" t="s">
        <v>50</v>
      </c>
      <c r="L300" s="87"/>
      <c r="M300" s="15" t="s">
        <v>64</v>
      </c>
      <c r="O300" s="185" t="s">
        <v>187</v>
      </c>
      <c r="P300" s="185">
        <v>2024</v>
      </c>
    </row>
    <row r="301" spans="1:16" customFormat="1" ht="30">
      <c r="A301" s="195" t="s">
        <v>1241</v>
      </c>
      <c r="B301" s="196" t="s">
        <v>1242</v>
      </c>
      <c r="C301" s="50" t="s">
        <v>183</v>
      </c>
      <c r="D301" s="196" t="s">
        <v>1238</v>
      </c>
      <c r="E301" s="197">
        <v>3841</v>
      </c>
      <c r="F301" s="197" t="s">
        <v>1157</v>
      </c>
      <c r="G301" s="198" t="s">
        <v>25</v>
      </c>
      <c r="H301" s="197" t="s">
        <v>25</v>
      </c>
      <c r="I301" s="199">
        <v>12196</v>
      </c>
      <c r="J301" s="200">
        <v>12196</v>
      </c>
      <c r="K301" s="198" t="s">
        <v>50</v>
      </c>
      <c r="L301" s="201"/>
      <c r="M301" s="15" t="s">
        <v>64</v>
      </c>
      <c r="N301" s="50"/>
      <c r="O301" s="84" t="s">
        <v>187</v>
      </c>
      <c r="P301" s="84">
        <v>2024</v>
      </c>
    </row>
    <row r="302" spans="1:16" customFormat="1" ht="30">
      <c r="A302" s="4">
        <v>6732364001</v>
      </c>
      <c r="B302" s="185" t="s">
        <v>1244</v>
      </c>
      <c r="C302" s="11" t="s">
        <v>1245</v>
      </c>
      <c r="D302" s="11" t="s">
        <v>89</v>
      </c>
      <c r="E302" s="185">
        <v>3741</v>
      </c>
      <c r="F302" s="185" t="s">
        <v>90</v>
      </c>
      <c r="G302" s="185" t="s">
        <v>91</v>
      </c>
      <c r="H302" s="185" t="s">
        <v>211</v>
      </c>
      <c r="I302" s="3">
        <v>4818</v>
      </c>
      <c r="J302" s="3">
        <f>1.5*Tabulka1[[#This Row],[cena za aktuální objednávku bez DPH]]</f>
        <v>7227</v>
      </c>
      <c r="K302" s="185" t="s">
        <v>50</v>
      </c>
      <c r="L302" s="87"/>
      <c r="M302" s="15" t="s">
        <v>64</v>
      </c>
      <c r="N302" s="11" t="s">
        <v>1248</v>
      </c>
      <c r="O302" t="s">
        <v>95</v>
      </c>
      <c r="P302">
        <v>2024</v>
      </c>
    </row>
    <row r="303" spans="1:16" customFormat="1">
      <c r="A303" s="72">
        <v>5267366001</v>
      </c>
      <c r="B303" s="71" t="s">
        <v>1246</v>
      </c>
      <c r="C303" s="11" t="s">
        <v>1245</v>
      </c>
      <c r="D303" s="11" t="s">
        <v>89</v>
      </c>
      <c r="E303" s="185">
        <v>3741</v>
      </c>
      <c r="F303" s="185" t="s">
        <v>90</v>
      </c>
      <c r="G303" s="185" t="s">
        <v>91</v>
      </c>
      <c r="H303" s="185" t="s">
        <v>211</v>
      </c>
      <c r="I303" s="3">
        <v>3499</v>
      </c>
      <c r="J303" s="3">
        <f>1*Tabulka1[[#This Row],[cena za aktuální objednávku bez DPH]]</f>
        <v>3499</v>
      </c>
      <c r="K303" s="185" t="s">
        <v>50</v>
      </c>
      <c r="L303" s="87"/>
      <c r="M303" s="15" t="s">
        <v>64</v>
      </c>
      <c r="O303" s="185" t="s">
        <v>95</v>
      </c>
      <c r="P303" s="185">
        <v>2024</v>
      </c>
    </row>
    <row r="304" spans="1:16" customFormat="1">
      <c r="A304" s="4">
        <v>5269253001</v>
      </c>
      <c r="B304" s="185" t="s">
        <v>1247</v>
      </c>
      <c r="C304" s="11" t="s">
        <v>1245</v>
      </c>
      <c r="D304" s="11" t="s">
        <v>89</v>
      </c>
      <c r="E304" s="185">
        <v>3741</v>
      </c>
      <c r="F304" s="185" t="s">
        <v>90</v>
      </c>
      <c r="G304" s="185" t="s">
        <v>91</v>
      </c>
      <c r="H304" s="185" t="s">
        <v>211</v>
      </c>
      <c r="I304" s="3">
        <v>3510</v>
      </c>
      <c r="J304" s="3">
        <f>1*Tabulka1[[#This Row],[cena za aktuální objednávku bez DPH]]</f>
        <v>3510</v>
      </c>
      <c r="K304" s="185" t="s">
        <v>50</v>
      </c>
      <c r="L304" s="87"/>
      <c r="M304" s="15" t="s">
        <v>64</v>
      </c>
      <c r="O304" s="185" t="s">
        <v>95</v>
      </c>
      <c r="P304" s="185">
        <v>2024</v>
      </c>
    </row>
    <row r="305" spans="1:16" customFormat="1" ht="75">
      <c r="A305" s="141">
        <v>7715017</v>
      </c>
      <c r="B305" s="185" t="s">
        <v>1249</v>
      </c>
      <c r="C305" s="185" t="s">
        <v>1250</v>
      </c>
      <c r="D305" s="11" t="s">
        <v>1251</v>
      </c>
      <c r="E305" s="185" t="s">
        <v>205</v>
      </c>
      <c r="F305" s="185" t="s">
        <v>1252</v>
      </c>
      <c r="G305" s="185"/>
      <c r="H305" s="185"/>
      <c r="I305" s="3">
        <v>4100</v>
      </c>
      <c r="J305" s="3">
        <v>61500</v>
      </c>
      <c r="K305" s="185" t="s">
        <v>25</v>
      </c>
      <c r="L305" s="87"/>
      <c r="M305" s="15" t="s">
        <v>64</v>
      </c>
      <c r="N305" s="11" t="s">
        <v>1254</v>
      </c>
      <c r="O305" t="s">
        <v>226</v>
      </c>
      <c r="P305">
        <v>2024</v>
      </c>
    </row>
    <row r="306" spans="1:16" customFormat="1">
      <c r="A306" s="4">
        <v>7355011</v>
      </c>
      <c r="B306" s="185" t="s">
        <v>1253</v>
      </c>
      <c r="C306" s="185" t="s">
        <v>1250</v>
      </c>
      <c r="D306" s="11" t="s">
        <v>1251</v>
      </c>
      <c r="E306" s="185" t="s">
        <v>205</v>
      </c>
      <c r="F306" s="185" t="s">
        <v>1252</v>
      </c>
      <c r="G306" s="185"/>
      <c r="H306" s="185"/>
      <c r="I306" s="3">
        <v>2800</v>
      </c>
      <c r="J306" s="3">
        <v>16800</v>
      </c>
      <c r="K306" s="185" t="s">
        <v>25</v>
      </c>
      <c r="L306" s="87"/>
      <c r="M306" s="15" t="s">
        <v>64</v>
      </c>
      <c r="O306" s="185" t="s">
        <v>226</v>
      </c>
      <c r="P306" s="185">
        <v>2024</v>
      </c>
    </row>
    <row r="307" spans="1:16" customFormat="1" ht="60">
      <c r="A307" s="202" t="s">
        <v>1255</v>
      </c>
      <c r="B307" s="185" t="s">
        <v>1256</v>
      </c>
      <c r="C307" s="185" t="s">
        <v>1257</v>
      </c>
      <c r="D307" s="11" t="s">
        <v>1258</v>
      </c>
      <c r="E307" s="185" t="s">
        <v>205</v>
      </c>
      <c r="F307" s="185" t="s">
        <v>1259</v>
      </c>
      <c r="G307" s="185"/>
      <c r="H307" s="185"/>
      <c r="I307" s="14">
        <v>1164</v>
      </c>
      <c r="J307" s="14">
        <v>3492</v>
      </c>
      <c r="K307" s="185" t="s">
        <v>25</v>
      </c>
      <c r="L307" s="87"/>
      <c r="M307" s="15" t="s">
        <v>64</v>
      </c>
      <c r="N307" s="11" t="s">
        <v>1260</v>
      </c>
      <c r="O307" t="s">
        <v>226</v>
      </c>
      <c r="P307">
        <v>2024</v>
      </c>
    </row>
    <row r="308" spans="1:16" customFormat="1" ht="15.75">
      <c r="A308" s="65" t="s">
        <v>1261</v>
      </c>
      <c r="B308" s="192" t="s">
        <v>1262</v>
      </c>
      <c r="C308" s="185" t="s">
        <v>1263</v>
      </c>
      <c r="D308" s="185" t="s">
        <v>1264</v>
      </c>
      <c r="E308" s="188">
        <v>4141</v>
      </c>
      <c r="F308" s="185" t="s">
        <v>65</v>
      </c>
      <c r="G308" s="188" t="s">
        <v>66</v>
      </c>
      <c r="H308" s="189" t="s">
        <v>67</v>
      </c>
      <c r="I308" s="3">
        <v>3595</v>
      </c>
      <c r="J308" s="142">
        <v>3595</v>
      </c>
      <c r="K308" t="s">
        <v>25</v>
      </c>
      <c r="L308" s="87"/>
      <c r="M308" s="15" t="s">
        <v>64</v>
      </c>
      <c r="N308" s="11" t="s">
        <v>1265</v>
      </c>
      <c r="O308" t="s">
        <v>59</v>
      </c>
      <c r="P308">
        <v>2024</v>
      </c>
    </row>
    <row r="309" spans="1:16" s="185" customFormat="1" ht="150">
      <c r="A309" s="4" t="s">
        <v>1266</v>
      </c>
      <c r="B309" s="185" t="s">
        <v>1267</v>
      </c>
      <c r="C309" s="185" t="s">
        <v>1268</v>
      </c>
      <c r="D309" s="185" t="s">
        <v>1269</v>
      </c>
      <c r="E309" s="185" t="s">
        <v>1270</v>
      </c>
      <c r="F309" s="185" t="s">
        <v>1271</v>
      </c>
      <c r="G309" s="185" t="s">
        <v>1272</v>
      </c>
      <c r="H309" s="223" t="s">
        <v>1281</v>
      </c>
      <c r="I309" s="3">
        <v>16458</v>
      </c>
      <c r="J309" s="3">
        <v>213954</v>
      </c>
      <c r="K309" s="185" t="s">
        <v>25</v>
      </c>
      <c r="L309" s="87"/>
      <c r="M309" s="15" t="s">
        <v>64</v>
      </c>
      <c r="N309" s="11" t="s">
        <v>1280</v>
      </c>
      <c r="O309" s="185" t="s">
        <v>807</v>
      </c>
      <c r="P309" s="185">
        <v>2024</v>
      </c>
    </row>
    <row r="310" spans="1:16" s="185" customFormat="1">
      <c r="A310" s="18" t="s">
        <v>1273</v>
      </c>
      <c r="B310" s="186" t="s">
        <v>1274</v>
      </c>
      <c r="C310" s="185" t="s">
        <v>1268</v>
      </c>
      <c r="D310" s="185" t="s">
        <v>1275</v>
      </c>
      <c r="E310" s="185" t="s">
        <v>1270</v>
      </c>
      <c r="F310" s="185" t="s">
        <v>1271</v>
      </c>
      <c r="G310" s="185" t="s">
        <v>1272</v>
      </c>
      <c r="H310" s="223" t="s">
        <v>1281</v>
      </c>
      <c r="I310" s="3">
        <v>16458</v>
      </c>
      <c r="J310" s="3">
        <v>98748</v>
      </c>
      <c r="K310" s="185" t="s">
        <v>25</v>
      </c>
      <c r="L310" s="87"/>
      <c r="M310" s="15" t="s">
        <v>64</v>
      </c>
      <c r="N310" s="11"/>
      <c r="O310" s="185" t="s">
        <v>807</v>
      </c>
      <c r="P310" s="185">
        <v>2024</v>
      </c>
    </row>
    <row r="311" spans="1:16" s="185" customFormat="1">
      <c r="A311" s="18" t="s">
        <v>1276</v>
      </c>
      <c r="B311" s="186" t="s">
        <v>1277</v>
      </c>
      <c r="C311" s="185" t="s">
        <v>1268</v>
      </c>
      <c r="D311" s="185" t="s">
        <v>1269</v>
      </c>
      <c r="E311" s="185" t="s">
        <v>1270</v>
      </c>
      <c r="F311" s="185" t="s">
        <v>1271</v>
      </c>
      <c r="G311" s="185" t="s">
        <v>1272</v>
      </c>
      <c r="H311" s="223" t="s">
        <v>1281</v>
      </c>
      <c r="I311" s="3">
        <v>16458</v>
      </c>
      <c r="J311" s="3">
        <v>65832</v>
      </c>
      <c r="K311" s="185" t="s">
        <v>25</v>
      </c>
      <c r="L311" s="87"/>
      <c r="M311" s="15" t="s">
        <v>64</v>
      </c>
      <c r="N311" s="11"/>
      <c r="O311" s="185" t="s">
        <v>807</v>
      </c>
      <c r="P311" s="185">
        <v>2024</v>
      </c>
    </row>
    <row r="312" spans="1:16" customFormat="1">
      <c r="A312" s="18" t="s">
        <v>1278</v>
      </c>
      <c r="B312" s="186" t="s">
        <v>1279</v>
      </c>
      <c r="C312" s="185" t="s">
        <v>1268</v>
      </c>
      <c r="D312" s="185" t="s">
        <v>1275</v>
      </c>
      <c r="E312" s="185" t="s">
        <v>1270</v>
      </c>
      <c r="F312" s="185" t="s">
        <v>1271</v>
      </c>
      <c r="G312" s="185" t="s">
        <v>1272</v>
      </c>
      <c r="H312" s="223" t="s">
        <v>1281</v>
      </c>
      <c r="I312" s="3">
        <v>16458</v>
      </c>
      <c r="J312" s="3">
        <v>49374</v>
      </c>
      <c r="K312" s="185" t="s">
        <v>25</v>
      </c>
      <c r="L312" s="87"/>
      <c r="M312" s="15" t="s">
        <v>64</v>
      </c>
      <c r="O312" s="185" t="s">
        <v>807</v>
      </c>
      <c r="P312" s="185">
        <v>2024</v>
      </c>
    </row>
    <row r="313" spans="1:16" s="185" customFormat="1" ht="72.75">
      <c r="A313" s="179" t="s">
        <v>1192</v>
      </c>
      <c r="B313" s="178" t="s">
        <v>1193</v>
      </c>
      <c r="C313" s="178" t="s">
        <v>861</v>
      </c>
      <c r="D313" s="178" t="s">
        <v>242</v>
      </c>
      <c r="E313" s="173">
        <v>3841</v>
      </c>
      <c r="F313" s="173" t="s">
        <v>549</v>
      </c>
      <c r="G313" s="174" t="s">
        <v>244</v>
      </c>
      <c r="H313" s="173" t="s">
        <v>244</v>
      </c>
      <c r="I313" s="175">
        <v>4547</v>
      </c>
      <c r="J313" s="175">
        <v>4547</v>
      </c>
      <c r="K313" s="173" t="s">
        <v>50</v>
      </c>
      <c r="L313" s="209"/>
      <c r="M313" s="172" t="s">
        <v>64</v>
      </c>
      <c r="N313" s="176" t="s">
        <v>1194</v>
      </c>
      <c r="O313" s="177" t="s">
        <v>187</v>
      </c>
      <c r="P313" s="177">
        <v>2024</v>
      </c>
    </row>
    <row r="314" spans="1:16" customFormat="1" ht="60.75">
      <c r="A314" s="208" t="s">
        <v>1282</v>
      </c>
      <c r="B314" s="206" t="s">
        <v>1286</v>
      </c>
      <c r="C314" s="204" t="s">
        <v>1287</v>
      </c>
      <c r="D314" s="204" t="s">
        <v>1283</v>
      </c>
      <c r="E314" s="204" t="s">
        <v>21</v>
      </c>
      <c r="F314" s="204" t="s">
        <v>109</v>
      </c>
      <c r="G314" s="204" t="s">
        <v>1284</v>
      </c>
      <c r="H314" s="204" t="s">
        <v>1285</v>
      </c>
      <c r="I314" s="207">
        <v>10845</v>
      </c>
      <c r="J314" s="205">
        <f>3*I314</f>
        <v>32535</v>
      </c>
      <c r="K314" s="204" t="s">
        <v>50</v>
      </c>
      <c r="L314" s="87"/>
      <c r="M314" s="172" t="s">
        <v>64</v>
      </c>
      <c r="N314" s="11" t="s">
        <v>1290</v>
      </c>
      <c r="O314" s="185" t="s">
        <v>1289</v>
      </c>
      <c r="P314" s="185">
        <v>2024</v>
      </c>
    </row>
    <row r="315" spans="1:16" customFormat="1" ht="30">
      <c r="A315" s="4">
        <v>7667973001</v>
      </c>
      <c r="B315" s="185" t="s">
        <v>1291</v>
      </c>
      <c r="C315" s="11" t="s">
        <v>1245</v>
      </c>
      <c r="D315" s="11" t="s">
        <v>89</v>
      </c>
      <c r="E315" s="185">
        <v>3741</v>
      </c>
      <c r="F315" s="185" t="s">
        <v>90</v>
      </c>
      <c r="G315" s="185" t="s">
        <v>91</v>
      </c>
      <c r="H315" s="185" t="s">
        <v>211</v>
      </c>
      <c r="I315" s="3">
        <v>3672</v>
      </c>
      <c r="J315" s="3">
        <f>1*Tabulka1[[#This Row],[cena za aktuální objednávku bez DPH]]</f>
        <v>3672</v>
      </c>
      <c r="K315" s="185" t="s">
        <v>50</v>
      </c>
      <c r="L315" s="87"/>
      <c r="M315" s="172" t="s">
        <v>64</v>
      </c>
      <c r="N315" s="11" t="s">
        <v>1299</v>
      </c>
      <c r="O315" t="s">
        <v>95</v>
      </c>
      <c r="P315">
        <v>2024</v>
      </c>
    </row>
    <row r="316" spans="1:16" customFormat="1">
      <c r="A316" s="72">
        <v>6523862001</v>
      </c>
      <c r="B316" s="71" t="s">
        <v>1292</v>
      </c>
      <c r="C316" s="11" t="s">
        <v>1245</v>
      </c>
      <c r="D316" s="11" t="s">
        <v>89</v>
      </c>
      <c r="E316" s="185">
        <v>3741</v>
      </c>
      <c r="F316" s="185" t="s">
        <v>90</v>
      </c>
      <c r="G316" s="185" t="s">
        <v>91</v>
      </c>
      <c r="H316" s="185" t="s">
        <v>211</v>
      </c>
      <c r="I316" s="3">
        <v>4102</v>
      </c>
      <c r="J316" s="3">
        <f>1*Tabulka1[[#This Row],[cena za aktuální objednávku bez DPH]]</f>
        <v>4102</v>
      </c>
      <c r="K316" s="185" t="s">
        <v>50</v>
      </c>
      <c r="L316" s="87"/>
      <c r="M316" s="172" t="s">
        <v>64</v>
      </c>
      <c r="O316" s="185" t="s">
        <v>95</v>
      </c>
      <c r="P316" s="185">
        <v>2024</v>
      </c>
    </row>
    <row r="317" spans="1:16" customFormat="1">
      <c r="A317" s="4">
        <v>5267714001</v>
      </c>
      <c r="B317" s="185" t="s">
        <v>1293</v>
      </c>
      <c r="C317" s="11" t="s">
        <v>1245</v>
      </c>
      <c r="D317" s="11" t="s">
        <v>89</v>
      </c>
      <c r="E317" s="185">
        <v>3741</v>
      </c>
      <c r="F317" s="185" t="s">
        <v>90</v>
      </c>
      <c r="G317" s="185" t="s">
        <v>91</v>
      </c>
      <c r="H317" s="185" t="s">
        <v>211</v>
      </c>
      <c r="I317" s="3">
        <v>3499</v>
      </c>
      <c r="J317" s="3">
        <f>1*Tabulka1[[#This Row],[cena za aktuální objednávku bez DPH]]</f>
        <v>3499</v>
      </c>
      <c r="K317" s="185" t="s">
        <v>50</v>
      </c>
      <c r="L317" s="87"/>
      <c r="M317" s="172" t="s">
        <v>64</v>
      </c>
      <c r="O317" s="185" t="s">
        <v>95</v>
      </c>
      <c r="P317" s="185">
        <v>2024</v>
      </c>
    </row>
    <row r="318" spans="1:16" customFormat="1">
      <c r="A318" s="72">
        <v>5269784001</v>
      </c>
      <c r="B318" s="71" t="s">
        <v>1294</v>
      </c>
      <c r="C318" s="11" t="s">
        <v>1245</v>
      </c>
      <c r="D318" s="11" t="s">
        <v>89</v>
      </c>
      <c r="E318" s="185">
        <v>3741</v>
      </c>
      <c r="F318" s="185" t="s">
        <v>90</v>
      </c>
      <c r="G318" s="185" t="s">
        <v>91</v>
      </c>
      <c r="H318" s="185" t="s">
        <v>211</v>
      </c>
      <c r="I318" s="3">
        <v>6480</v>
      </c>
      <c r="J318" s="3">
        <f>3*Tabulka1[[#This Row],[cena za aktuální objednávku bez DPH]]</f>
        <v>19440</v>
      </c>
      <c r="K318" s="185" t="s">
        <v>50</v>
      </c>
      <c r="L318" s="87"/>
      <c r="M318" s="172" t="s">
        <v>64</v>
      </c>
      <c r="O318" s="185" t="s">
        <v>95</v>
      </c>
      <c r="P318" s="185">
        <v>2024</v>
      </c>
    </row>
    <row r="319" spans="1:16" customFormat="1">
      <c r="A319" s="4" t="s">
        <v>1295</v>
      </c>
      <c r="B319" s="185" t="s">
        <v>1296</v>
      </c>
      <c r="C319" s="185" t="s">
        <v>452</v>
      </c>
      <c r="D319" s="11" t="s">
        <v>89</v>
      </c>
      <c r="E319" s="185">
        <v>3741</v>
      </c>
      <c r="F319" s="185" t="s">
        <v>90</v>
      </c>
      <c r="G319" s="185" t="s">
        <v>91</v>
      </c>
      <c r="H319" s="185" t="s">
        <v>211</v>
      </c>
      <c r="I319" s="3">
        <v>12970</v>
      </c>
      <c r="J319" s="3">
        <f>1.5*Tabulka1[[#This Row],[cena za aktuální objednávku bez DPH]]</f>
        <v>19455</v>
      </c>
      <c r="K319" s="185" t="s">
        <v>50</v>
      </c>
      <c r="L319" s="87"/>
      <c r="M319" s="172" t="s">
        <v>64</v>
      </c>
      <c r="O319" s="185" t="s">
        <v>95</v>
      </c>
      <c r="P319" s="185">
        <v>2024</v>
      </c>
    </row>
    <row r="320" spans="1:16" customFormat="1">
      <c r="A320" s="4" t="s">
        <v>1297</v>
      </c>
      <c r="B320" s="185" t="s">
        <v>1298</v>
      </c>
      <c r="C320" s="185" t="s">
        <v>452</v>
      </c>
      <c r="D320" s="11" t="s">
        <v>89</v>
      </c>
      <c r="E320" s="185">
        <v>3741</v>
      </c>
      <c r="F320" s="185" t="s">
        <v>90</v>
      </c>
      <c r="G320" s="185" t="s">
        <v>91</v>
      </c>
      <c r="H320" s="185" t="s">
        <v>211</v>
      </c>
      <c r="I320" s="3">
        <v>11050</v>
      </c>
      <c r="J320" s="3">
        <f>1.5*Tabulka1[[#This Row],[cena za aktuální objednávku bez DPH]]</f>
        <v>16575</v>
      </c>
      <c r="K320" s="185" t="s">
        <v>50</v>
      </c>
      <c r="L320" s="87"/>
      <c r="M320" s="172" t="s">
        <v>64</v>
      </c>
      <c r="O320" s="185" t="s">
        <v>95</v>
      </c>
      <c r="P320" s="185">
        <v>2024</v>
      </c>
    </row>
    <row r="321" spans="1:16" customFormat="1" ht="31.5">
      <c r="A321" s="5" t="s">
        <v>1300</v>
      </c>
      <c r="B321" s="6" t="s">
        <v>1301</v>
      </c>
      <c r="C321" s="185" t="s">
        <v>1302</v>
      </c>
      <c r="D321" s="185" t="s">
        <v>1303</v>
      </c>
      <c r="E321" s="185">
        <v>3742</v>
      </c>
      <c r="F321" s="185" t="s">
        <v>1304</v>
      </c>
      <c r="G321" s="185" t="s">
        <v>195</v>
      </c>
      <c r="H321" s="185"/>
      <c r="I321" s="3">
        <v>7000</v>
      </c>
      <c r="J321" s="3">
        <v>7000</v>
      </c>
      <c r="K321" s="185" t="s">
        <v>50</v>
      </c>
      <c r="L321" s="87"/>
      <c r="M321" s="172" t="s">
        <v>64</v>
      </c>
      <c r="N321" s="25" t="s">
        <v>1308</v>
      </c>
      <c r="O321" t="s">
        <v>1106</v>
      </c>
      <c r="P321">
        <v>2024</v>
      </c>
    </row>
    <row r="322" spans="1:16" customFormat="1" ht="31.5">
      <c r="A322" s="4" t="s">
        <v>1305</v>
      </c>
      <c r="B322" s="185" t="s">
        <v>1306</v>
      </c>
      <c r="C322" s="185" t="s">
        <v>1302</v>
      </c>
      <c r="D322" s="185" t="s">
        <v>1307</v>
      </c>
      <c r="E322" s="185">
        <v>3742</v>
      </c>
      <c r="F322" s="185" t="s">
        <v>1304</v>
      </c>
      <c r="G322" s="185" t="s">
        <v>195</v>
      </c>
      <c r="H322" s="185"/>
      <c r="I322" s="3">
        <v>11440</v>
      </c>
      <c r="J322" s="3">
        <v>11440</v>
      </c>
      <c r="K322" s="185" t="s">
        <v>50</v>
      </c>
      <c r="L322" s="87"/>
      <c r="M322" s="172" t="s">
        <v>64</v>
      </c>
      <c r="N322" s="25" t="s">
        <v>1308</v>
      </c>
      <c r="O322" s="185" t="s">
        <v>1106</v>
      </c>
      <c r="P322">
        <v>2024</v>
      </c>
    </row>
    <row r="323" spans="1:16" customFormat="1" ht="75">
      <c r="A323" s="5" t="s">
        <v>1309</v>
      </c>
      <c r="B323" s="6" t="s">
        <v>1310</v>
      </c>
      <c r="C323" s="11" t="s">
        <v>1311</v>
      </c>
      <c r="D323" s="11" t="s">
        <v>1312</v>
      </c>
      <c r="E323" s="185">
        <v>3742</v>
      </c>
      <c r="F323" s="11" t="s">
        <v>1320</v>
      </c>
      <c r="G323" s="185" t="s">
        <v>195</v>
      </c>
      <c r="H323" s="185"/>
      <c r="I323" s="3">
        <v>13633</v>
      </c>
      <c r="J323" s="41">
        <f>13*Tabulka1[[#This Row],[cena za aktuální objednávku bez DPH]]</f>
        <v>177229</v>
      </c>
      <c r="K323" s="185" t="s">
        <v>50</v>
      </c>
      <c r="L323" s="87"/>
      <c r="M323" s="172" t="s">
        <v>64</v>
      </c>
      <c r="N323" s="11" t="s">
        <v>1313</v>
      </c>
      <c r="O323" s="185" t="s">
        <v>1106</v>
      </c>
      <c r="P323" s="185">
        <v>2024</v>
      </c>
    </row>
    <row r="324" spans="1:16" customFormat="1" ht="90">
      <c r="A324" s="4">
        <v>99120</v>
      </c>
      <c r="B324" s="185" t="s">
        <v>1314</v>
      </c>
      <c r="C324" s="11" t="s">
        <v>1315</v>
      </c>
      <c r="D324" s="11" t="s">
        <v>1316</v>
      </c>
      <c r="E324" s="185">
        <v>3541</v>
      </c>
      <c r="F324" s="11" t="s">
        <v>531</v>
      </c>
      <c r="G324" s="11" t="s">
        <v>532</v>
      </c>
      <c r="H324" s="185" t="s">
        <v>244</v>
      </c>
      <c r="I324" s="3">
        <v>8750</v>
      </c>
      <c r="J324" s="3">
        <f>7*Tabulka1[[#This Row],[cena za aktuální objednávku bez DPH]]</f>
        <v>61250</v>
      </c>
      <c r="K324" s="185" t="s">
        <v>50</v>
      </c>
      <c r="L324" s="87"/>
      <c r="M324" s="172" t="s">
        <v>64</v>
      </c>
      <c r="N324" s="11" t="s">
        <v>1319</v>
      </c>
      <c r="O324" t="s">
        <v>270</v>
      </c>
      <c r="P324" s="185">
        <v>2024</v>
      </c>
    </row>
    <row r="325" spans="1:16" customFormat="1" ht="45">
      <c r="A325" s="211">
        <v>808260</v>
      </c>
      <c r="B325" s="210" t="s">
        <v>1317</v>
      </c>
      <c r="C325" s="11" t="s">
        <v>1318</v>
      </c>
      <c r="D325" s="11" t="s">
        <v>1316</v>
      </c>
      <c r="E325" s="185">
        <v>3541</v>
      </c>
      <c r="F325" s="11" t="s">
        <v>531</v>
      </c>
      <c r="G325" s="11" t="s">
        <v>532</v>
      </c>
      <c r="H325" s="185" t="s">
        <v>244</v>
      </c>
      <c r="I325" s="3">
        <v>2762</v>
      </c>
      <c r="J325" s="3">
        <f>14*Tabulka1[[#This Row],[cena za aktuální objednávku bez DPH]]</f>
        <v>38668</v>
      </c>
      <c r="K325" s="185" t="s">
        <v>50</v>
      </c>
      <c r="L325" s="87"/>
      <c r="M325" s="172" t="s">
        <v>64</v>
      </c>
      <c r="O325" t="s">
        <v>270</v>
      </c>
      <c r="P325" s="185">
        <v>2024</v>
      </c>
    </row>
    <row r="326" spans="1:16" customFormat="1" ht="30">
      <c r="A326" s="217">
        <v>9002180</v>
      </c>
      <c r="B326" s="212" t="s">
        <v>1321</v>
      </c>
      <c r="C326" s="212" t="s">
        <v>1326</v>
      </c>
      <c r="D326" s="212" t="s">
        <v>242</v>
      </c>
      <c r="E326" s="213">
        <v>3841</v>
      </c>
      <c r="F326" s="213" t="s">
        <v>549</v>
      </c>
      <c r="G326" s="214" t="s">
        <v>244</v>
      </c>
      <c r="H326" s="213" t="s">
        <v>244</v>
      </c>
      <c r="I326" s="215">
        <v>2862</v>
      </c>
      <c r="J326" s="215">
        <v>2862</v>
      </c>
      <c r="K326" s="213" t="s">
        <v>50</v>
      </c>
      <c r="L326" s="87"/>
      <c r="M326" s="172" t="s">
        <v>64</v>
      </c>
      <c r="N326" s="11" t="s">
        <v>1328</v>
      </c>
      <c r="O326" t="s">
        <v>187</v>
      </c>
      <c r="P326">
        <v>2024</v>
      </c>
    </row>
    <row r="327" spans="1:16" customFormat="1" ht="30">
      <c r="A327" s="216">
        <v>20397</v>
      </c>
      <c r="B327" s="212" t="s">
        <v>1322</v>
      </c>
      <c r="C327" s="212" t="s">
        <v>1326</v>
      </c>
      <c r="D327" s="212" t="s">
        <v>242</v>
      </c>
      <c r="E327" s="213">
        <v>3841</v>
      </c>
      <c r="F327" s="213" t="s">
        <v>549</v>
      </c>
      <c r="G327" s="214" t="s">
        <v>244</v>
      </c>
      <c r="H327" s="213" t="s">
        <v>244</v>
      </c>
      <c r="I327" s="218">
        <v>3021</v>
      </c>
      <c r="J327" s="218">
        <v>3021</v>
      </c>
      <c r="K327" s="213" t="s">
        <v>50</v>
      </c>
      <c r="L327" s="87"/>
      <c r="M327" s="172" t="s">
        <v>64</v>
      </c>
      <c r="N327" s="11" t="s">
        <v>1323</v>
      </c>
      <c r="O327" s="185" t="s">
        <v>187</v>
      </c>
      <c r="P327" s="185">
        <v>2024</v>
      </c>
    </row>
    <row r="328" spans="1:16" customFormat="1" ht="30">
      <c r="A328" s="4"/>
      <c r="B328" t="s">
        <v>1324</v>
      </c>
      <c r="C328" t="s">
        <v>1327</v>
      </c>
      <c r="E328">
        <v>3841</v>
      </c>
      <c r="F328" s="11"/>
      <c r="G328" s="11"/>
      <c r="I328" s="3">
        <v>4200</v>
      </c>
      <c r="J328" s="3">
        <v>4200</v>
      </c>
      <c r="L328" s="87"/>
      <c r="M328" s="172" t="s">
        <v>64</v>
      </c>
      <c r="N328" s="11" t="s">
        <v>1325</v>
      </c>
      <c r="O328" s="185" t="s">
        <v>187</v>
      </c>
      <c r="P328" s="185">
        <v>2024</v>
      </c>
    </row>
    <row r="329" spans="1:16" customFormat="1" ht="135">
      <c r="A329" s="141" t="s">
        <v>1329</v>
      </c>
      <c r="B329" s="185" t="s">
        <v>1330</v>
      </c>
      <c r="C329" s="185" t="s">
        <v>292</v>
      </c>
      <c r="D329" s="11" t="s">
        <v>1331</v>
      </c>
      <c r="E329" s="185" t="s">
        <v>205</v>
      </c>
      <c r="F329" s="185" t="s">
        <v>560</v>
      </c>
      <c r="G329" s="185" t="s">
        <v>1332</v>
      </c>
      <c r="H329" s="223" t="s">
        <v>1359</v>
      </c>
      <c r="I329" s="3">
        <v>7171</v>
      </c>
      <c r="J329" s="3">
        <f>1*Tabulka1[[#This Row],[cena za aktuální objednávku bez DPH]]</f>
        <v>7171</v>
      </c>
      <c r="K329" s="38" t="s">
        <v>25</v>
      </c>
      <c r="L329" s="87"/>
      <c r="M329" s="316" t="s">
        <v>1903</v>
      </c>
      <c r="N329" s="11" t="s">
        <v>1362</v>
      </c>
      <c r="O329" t="s">
        <v>226</v>
      </c>
      <c r="P329">
        <v>2024</v>
      </c>
    </row>
    <row r="330" spans="1:16" customFormat="1" ht="30">
      <c r="A330" s="4" t="s">
        <v>1333</v>
      </c>
      <c r="B330" s="185" t="s">
        <v>1334</v>
      </c>
      <c r="C330" s="185" t="s">
        <v>292</v>
      </c>
      <c r="D330" s="11" t="s">
        <v>1335</v>
      </c>
      <c r="E330" s="185" t="s">
        <v>205</v>
      </c>
      <c r="F330" s="185" t="s">
        <v>560</v>
      </c>
      <c r="G330" s="185" t="s">
        <v>1332</v>
      </c>
      <c r="H330" s="223" t="s">
        <v>1359</v>
      </c>
      <c r="I330" s="3">
        <v>4728</v>
      </c>
      <c r="J330" s="3">
        <f>1*Tabulka1[[#This Row],[cena za aktuální objednávku bez DPH]]</f>
        <v>4728</v>
      </c>
      <c r="K330" s="38" t="s">
        <v>25</v>
      </c>
      <c r="L330" s="87"/>
      <c r="M330" s="316" t="s">
        <v>1903</v>
      </c>
      <c r="O330" s="185" t="s">
        <v>226</v>
      </c>
      <c r="P330" s="185">
        <v>2024</v>
      </c>
    </row>
    <row r="331" spans="1:16" customFormat="1" ht="30">
      <c r="A331" s="4" t="s">
        <v>1336</v>
      </c>
      <c r="B331" s="185" t="s">
        <v>1337</v>
      </c>
      <c r="C331" s="185" t="s">
        <v>292</v>
      </c>
      <c r="D331" s="185" t="s">
        <v>1338</v>
      </c>
      <c r="E331" s="185" t="s">
        <v>205</v>
      </c>
      <c r="F331" s="185" t="s">
        <v>560</v>
      </c>
      <c r="G331" s="185" t="s">
        <v>1332</v>
      </c>
      <c r="H331" s="223" t="s">
        <v>1359</v>
      </c>
      <c r="I331" s="3">
        <v>5422</v>
      </c>
      <c r="J331" s="3">
        <f>1*Tabulka1[[#This Row],[cena za aktuální objednávku bez DPH]]</f>
        <v>5422</v>
      </c>
      <c r="K331" s="38" t="s">
        <v>25</v>
      </c>
      <c r="L331" s="87"/>
      <c r="M331" s="316" t="s">
        <v>1903</v>
      </c>
      <c r="N331" s="185"/>
      <c r="O331" s="185" t="s">
        <v>226</v>
      </c>
      <c r="P331" s="185">
        <v>2024</v>
      </c>
    </row>
    <row r="332" spans="1:16" customFormat="1" ht="30">
      <c r="A332" s="4" t="s">
        <v>1339</v>
      </c>
      <c r="B332" s="185" t="s">
        <v>1340</v>
      </c>
      <c r="C332" s="185" t="s">
        <v>292</v>
      </c>
      <c r="D332" s="185" t="s">
        <v>1341</v>
      </c>
      <c r="E332" s="185" t="s">
        <v>205</v>
      </c>
      <c r="F332" s="185" t="s">
        <v>560</v>
      </c>
      <c r="G332" s="185" t="s">
        <v>1332</v>
      </c>
      <c r="H332" s="223" t="s">
        <v>1359</v>
      </c>
      <c r="I332" s="3">
        <v>4728</v>
      </c>
      <c r="J332" s="3">
        <f>1*Tabulka1[[#This Row],[cena za aktuální objednávku bez DPH]]</f>
        <v>4728</v>
      </c>
      <c r="K332" s="38" t="s">
        <v>25</v>
      </c>
      <c r="L332" s="87"/>
      <c r="M332" s="316" t="s">
        <v>1903</v>
      </c>
      <c r="N332" s="113" t="s">
        <v>1361</v>
      </c>
      <c r="O332" s="185" t="s">
        <v>226</v>
      </c>
      <c r="P332" s="185">
        <v>2024</v>
      </c>
    </row>
    <row r="333" spans="1:16" customFormat="1" ht="30">
      <c r="A333" s="4" t="s">
        <v>1342</v>
      </c>
      <c r="B333" s="185" t="s">
        <v>1343</v>
      </c>
      <c r="C333" s="185" t="s">
        <v>292</v>
      </c>
      <c r="D333" s="185" t="s">
        <v>1341</v>
      </c>
      <c r="E333" s="185" t="s">
        <v>205</v>
      </c>
      <c r="F333" s="185" t="s">
        <v>560</v>
      </c>
      <c r="G333" s="185" t="s">
        <v>1332</v>
      </c>
      <c r="H333" s="223" t="s">
        <v>1359</v>
      </c>
      <c r="I333" s="3">
        <v>5565</v>
      </c>
      <c r="J333" s="3">
        <f>1*Tabulka1[[#This Row],[cena za aktuální objednávku bez DPH]]</f>
        <v>5565</v>
      </c>
      <c r="K333" s="38" t="s">
        <v>25</v>
      </c>
      <c r="L333" s="87"/>
      <c r="M333" s="316" t="s">
        <v>1903</v>
      </c>
      <c r="N333" s="185"/>
      <c r="O333" s="185" t="s">
        <v>226</v>
      </c>
      <c r="P333" s="185">
        <v>2024</v>
      </c>
    </row>
    <row r="334" spans="1:16" customFormat="1" ht="30">
      <c r="A334" s="4" t="s">
        <v>1344</v>
      </c>
      <c r="B334" s="185" t="s">
        <v>1345</v>
      </c>
      <c r="C334" s="185" t="s">
        <v>292</v>
      </c>
      <c r="D334" s="185" t="s">
        <v>1341</v>
      </c>
      <c r="E334" s="185" t="s">
        <v>205</v>
      </c>
      <c r="F334" s="185" t="s">
        <v>560</v>
      </c>
      <c r="G334" s="185" t="s">
        <v>1332</v>
      </c>
      <c r="H334" s="223" t="s">
        <v>1359</v>
      </c>
      <c r="I334" s="3">
        <v>5422</v>
      </c>
      <c r="J334" s="3">
        <f>1*Tabulka1[[#This Row],[cena za aktuální objednávku bez DPH]]</f>
        <v>5422</v>
      </c>
      <c r="K334" s="38" t="s">
        <v>25</v>
      </c>
      <c r="L334" s="87"/>
      <c r="M334" s="316" t="s">
        <v>1903</v>
      </c>
      <c r="N334" s="185"/>
      <c r="O334" s="185" t="s">
        <v>226</v>
      </c>
      <c r="P334" s="185">
        <v>2024</v>
      </c>
    </row>
    <row r="335" spans="1:16" customFormat="1" ht="30">
      <c r="A335" s="4" t="s">
        <v>1346</v>
      </c>
      <c r="B335" s="185" t="s">
        <v>1347</v>
      </c>
      <c r="C335" s="185" t="s">
        <v>292</v>
      </c>
      <c r="D335" s="185" t="s">
        <v>1341</v>
      </c>
      <c r="E335" s="185" t="s">
        <v>205</v>
      </c>
      <c r="F335" s="185" t="s">
        <v>560</v>
      </c>
      <c r="G335" s="185" t="s">
        <v>1332</v>
      </c>
      <c r="H335" s="223" t="s">
        <v>1359</v>
      </c>
      <c r="I335" s="3">
        <v>6468</v>
      </c>
      <c r="J335" s="3">
        <f>1*Tabulka1[[#This Row],[cena za aktuální objednávku bez DPH]]</f>
        <v>6468</v>
      </c>
      <c r="K335" s="38" t="s">
        <v>25</v>
      </c>
      <c r="L335" s="87"/>
      <c r="M335" s="316" t="s">
        <v>1903</v>
      </c>
      <c r="N335" s="185"/>
      <c r="O335" s="185" t="s">
        <v>226</v>
      </c>
      <c r="P335" s="185">
        <v>2024</v>
      </c>
    </row>
    <row r="336" spans="1:16" customFormat="1" ht="30">
      <c r="A336" s="4" t="s">
        <v>1348</v>
      </c>
      <c r="B336" s="185" t="s">
        <v>1349</v>
      </c>
      <c r="C336" s="185" t="s">
        <v>292</v>
      </c>
      <c r="D336" s="185" t="s">
        <v>1341</v>
      </c>
      <c r="E336" s="185" t="s">
        <v>205</v>
      </c>
      <c r="F336" s="185" t="s">
        <v>560</v>
      </c>
      <c r="G336" s="185" t="s">
        <v>1332</v>
      </c>
      <c r="H336" s="223" t="s">
        <v>1359</v>
      </c>
      <c r="I336" s="3">
        <v>3860</v>
      </c>
      <c r="J336" s="3">
        <f>1*Tabulka1[[#This Row],[cena za aktuální objednávku bez DPH]]</f>
        <v>3860</v>
      </c>
      <c r="K336" s="38" t="s">
        <v>25</v>
      </c>
      <c r="L336" s="87"/>
      <c r="M336" s="316" t="s">
        <v>1903</v>
      </c>
      <c r="N336" s="113" t="s">
        <v>1360</v>
      </c>
      <c r="O336" s="185" t="s">
        <v>226</v>
      </c>
      <c r="P336" s="185">
        <v>2024</v>
      </c>
    </row>
    <row r="337" spans="1:16" customFormat="1" ht="30">
      <c r="A337" s="4" t="s">
        <v>1350</v>
      </c>
      <c r="B337" s="185" t="s">
        <v>1351</v>
      </c>
      <c r="C337" s="185" t="s">
        <v>292</v>
      </c>
      <c r="D337" s="185" t="s">
        <v>1341</v>
      </c>
      <c r="E337" s="185" t="s">
        <v>205</v>
      </c>
      <c r="F337" s="185" t="s">
        <v>560</v>
      </c>
      <c r="G337" s="185" t="s">
        <v>1332</v>
      </c>
      <c r="H337" s="223" t="s">
        <v>1359</v>
      </c>
      <c r="I337" s="3">
        <v>4593</v>
      </c>
      <c r="J337" s="3">
        <f>1*Tabulka1[[#This Row],[cena za aktuální objednávku bez DPH]]</f>
        <v>4593</v>
      </c>
      <c r="K337" s="38" t="s">
        <v>25</v>
      </c>
      <c r="L337" s="87"/>
      <c r="M337" s="316" t="s">
        <v>1903</v>
      </c>
      <c r="N337" s="185"/>
      <c r="O337" s="185" t="s">
        <v>226</v>
      </c>
      <c r="P337" s="185">
        <v>2024</v>
      </c>
    </row>
    <row r="338" spans="1:16" customFormat="1" ht="30">
      <c r="A338" s="4" t="s">
        <v>1352</v>
      </c>
      <c r="B338" s="185" t="s">
        <v>1353</v>
      </c>
      <c r="C338" s="185" t="s">
        <v>292</v>
      </c>
      <c r="D338" s="185" t="s">
        <v>1354</v>
      </c>
      <c r="E338" s="185" t="s">
        <v>205</v>
      </c>
      <c r="F338" s="185" t="s">
        <v>560</v>
      </c>
      <c r="G338" s="185" t="s">
        <v>1332</v>
      </c>
      <c r="H338" s="223" t="s">
        <v>1359</v>
      </c>
      <c r="I338" s="3">
        <v>612</v>
      </c>
      <c r="J338" s="3">
        <f>1*Tabulka1[[#This Row],[cena za aktuální objednávku bez DPH]]</f>
        <v>612</v>
      </c>
      <c r="K338" s="38" t="s">
        <v>25</v>
      </c>
      <c r="L338" s="87"/>
      <c r="M338" s="316" t="s">
        <v>1903</v>
      </c>
      <c r="O338" s="185" t="s">
        <v>226</v>
      </c>
      <c r="P338" s="185">
        <v>2024</v>
      </c>
    </row>
    <row r="339" spans="1:16" customFormat="1" ht="30">
      <c r="A339" s="4" t="s">
        <v>1355</v>
      </c>
      <c r="B339" s="185" t="s">
        <v>1356</v>
      </c>
      <c r="C339" s="185" t="s">
        <v>292</v>
      </c>
      <c r="D339" s="185" t="s">
        <v>1354</v>
      </c>
      <c r="E339" s="185" t="s">
        <v>205</v>
      </c>
      <c r="F339" s="185" t="s">
        <v>560</v>
      </c>
      <c r="G339" s="185" t="s">
        <v>1332</v>
      </c>
      <c r="H339" s="223" t="s">
        <v>1359</v>
      </c>
      <c r="I339" s="3">
        <v>875</v>
      </c>
      <c r="J339" s="3">
        <f>1*Tabulka1[[#This Row],[cena za aktuální objednávku bez DPH]]</f>
        <v>875</v>
      </c>
      <c r="K339" s="38" t="s">
        <v>25</v>
      </c>
      <c r="L339" s="87"/>
      <c r="M339" s="316" t="s">
        <v>1903</v>
      </c>
      <c r="O339" s="185" t="s">
        <v>226</v>
      </c>
      <c r="P339" s="185">
        <v>2024</v>
      </c>
    </row>
    <row r="340" spans="1:16" customFormat="1" ht="30">
      <c r="A340" s="4" t="s">
        <v>1357</v>
      </c>
      <c r="B340" s="185" t="s">
        <v>1358</v>
      </c>
      <c r="C340" s="185" t="s">
        <v>292</v>
      </c>
      <c r="D340" s="185" t="s">
        <v>1354</v>
      </c>
      <c r="E340" s="185" t="s">
        <v>205</v>
      </c>
      <c r="F340" s="185" t="s">
        <v>560</v>
      </c>
      <c r="G340" s="185" t="s">
        <v>1332</v>
      </c>
      <c r="H340" s="223" t="s">
        <v>1359</v>
      </c>
      <c r="I340" s="3">
        <v>505</v>
      </c>
      <c r="J340" s="3">
        <f>1*Tabulka1[[#This Row],[cena za aktuální objednávku bez DPH]]</f>
        <v>505</v>
      </c>
      <c r="K340" s="38" t="s">
        <v>25</v>
      </c>
      <c r="L340" s="87"/>
      <c r="M340" s="316" t="s">
        <v>1903</v>
      </c>
      <c r="O340" s="185" t="s">
        <v>226</v>
      </c>
      <c r="P340" s="185">
        <v>2024</v>
      </c>
    </row>
    <row r="341" spans="1:16" customFormat="1" ht="255">
      <c r="A341" s="221" t="s">
        <v>1363</v>
      </c>
      <c r="B341" s="219" t="s">
        <v>1364</v>
      </c>
      <c r="C341" s="185" t="s">
        <v>1085</v>
      </c>
      <c r="D341" s="11" t="s">
        <v>1365</v>
      </c>
      <c r="E341" s="185" t="s">
        <v>1270</v>
      </c>
      <c r="F341" s="11" t="s">
        <v>1366</v>
      </c>
      <c r="G341" s="185" t="s">
        <v>1367</v>
      </c>
      <c r="H341" s="24" t="s">
        <v>1377</v>
      </c>
      <c r="I341" s="222">
        <v>17000</v>
      </c>
      <c r="J341" s="224">
        <v>527000</v>
      </c>
      <c r="K341" s="38" t="s">
        <v>25</v>
      </c>
      <c r="L341" s="87"/>
      <c r="M341" s="15" t="s">
        <v>64</v>
      </c>
      <c r="N341" s="226" t="s">
        <v>1383</v>
      </c>
      <c r="O341" t="s">
        <v>807</v>
      </c>
      <c r="P341">
        <v>2024</v>
      </c>
    </row>
    <row r="342" spans="1:16" customFormat="1" ht="150">
      <c r="A342" s="4" t="s">
        <v>1368</v>
      </c>
      <c r="B342" s="185" t="s">
        <v>1369</v>
      </c>
      <c r="C342" s="185" t="s">
        <v>1085</v>
      </c>
      <c r="D342" s="11" t="s">
        <v>1370</v>
      </c>
      <c r="E342" s="185" t="s">
        <v>1270</v>
      </c>
      <c r="F342" s="185" t="s">
        <v>1371</v>
      </c>
      <c r="G342" s="185" t="s">
        <v>1372</v>
      </c>
      <c r="H342" s="185"/>
      <c r="I342" s="3">
        <v>8692</v>
      </c>
      <c r="J342" s="3">
        <v>86920</v>
      </c>
      <c r="K342" s="38" t="s">
        <v>50</v>
      </c>
      <c r="L342" s="87"/>
      <c r="M342" s="15" t="s">
        <v>64</v>
      </c>
      <c r="N342" s="11" t="s">
        <v>1384</v>
      </c>
      <c r="O342" s="185" t="s">
        <v>807</v>
      </c>
      <c r="P342" s="185">
        <v>2024</v>
      </c>
    </row>
    <row r="343" spans="1:16" customFormat="1" ht="90">
      <c r="A343" s="18" t="s">
        <v>1373</v>
      </c>
      <c r="B343" s="220" t="s">
        <v>1374</v>
      </c>
      <c r="C343" s="185" t="s">
        <v>1375</v>
      </c>
      <c r="D343" s="11" t="s">
        <v>1376</v>
      </c>
      <c r="E343" s="185" t="s">
        <v>1270</v>
      </c>
      <c r="F343" s="185" t="s">
        <v>1371</v>
      </c>
      <c r="G343" s="185" t="s">
        <v>1372</v>
      </c>
      <c r="H343" s="185"/>
      <c r="I343" s="3">
        <v>8050</v>
      </c>
      <c r="J343" s="225">
        <v>346150</v>
      </c>
      <c r="K343" s="38" t="s">
        <v>50</v>
      </c>
      <c r="L343" s="87"/>
      <c r="M343" s="15" t="s">
        <v>64</v>
      </c>
      <c r="N343" s="11" t="s">
        <v>1378</v>
      </c>
      <c r="O343" s="185" t="s">
        <v>807</v>
      </c>
      <c r="P343" s="185">
        <v>2024</v>
      </c>
    </row>
    <row r="344" spans="1:16" customFormat="1" ht="210.75">
      <c r="A344" s="4" t="s">
        <v>1379</v>
      </c>
      <c r="B344" s="185" t="s">
        <v>1380</v>
      </c>
      <c r="C344" s="185" t="s">
        <v>229</v>
      </c>
      <c r="D344" s="11" t="s">
        <v>1381</v>
      </c>
      <c r="E344" s="185" t="s">
        <v>1199</v>
      </c>
      <c r="F344" s="11" t="s">
        <v>1200</v>
      </c>
      <c r="G344" s="185" t="s">
        <v>1201</v>
      </c>
      <c r="H344" s="185" t="s">
        <v>244</v>
      </c>
      <c r="I344" s="3">
        <v>5910</v>
      </c>
      <c r="J344" s="3">
        <v>65010</v>
      </c>
      <c r="K344" s="185" t="s">
        <v>25</v>
      </c>
      <c r="L344" s="87"/>
      <c r="M344" s="15" t="s">
        <v>64</v>
      </c>
      <c r="N344" s="11" t="s">
        <v>1382</v>
      </c>
      <c r="O344" t="s">
        <v>237</v>
      </c>
      <c r="P344">
        <v>2024</v>
      </c>
    </row>
    <row r="345" spans="1:16" customFormat="1">
      <c r="A345" s="4" t="s">
        <v>1385</v>
      </c>
      <c r="B345" s="185" t="s">
        <v>1386</v>
      </c>
      <c r="C345" s="185" t="s">
        <v>1387</v>
      </c>
      <c r="D345" s="185" t="s">
        <v>1388</v>
      </c>
      <c r="E345" s="185">
        <v>2251</v>
      </c>
      <c r="F345" s="185" t="s">
        <v>1389</v>
      </c>
      <c r="G345" s="185" t="s">
        <v>244</v>
      </c>
      <c r="H345" s="185" t="s">
        <v>244</v>
      </c>
      <c r="I345" s="3">
        <v>453</v>
      </c>
      <c r="J345" s="3">
        <f>4*Tabulka1[[#This Row],[cena za aktuální objednávku bez DPH]]</f>
        <v>1812</v>
      </c>
      <c r="K345" s="185" t="s">
        <v>25</v>
      </c>
      <c r="L345" s="87"/>
      <c r="M345" s="15" t="s">
        <v>64</v>
      </c>
      <c r="N345" t="s">
        <v>1394</v>
      </c>
      <c r="O345" t="s">
        <v>953</v>
      </c>
      <c r="P345">
        <v>2024</v>
      </c>
    </row>
    <row r="346" spans="1:16" customFormat="1">
      <c r="A346" s="18" t="s">
        <v>1390</v>
      </c>
      <c r="B346" s="185" t="s">
        <v>1391</v>
      </c>
      <c r="C346" s="185" t="s">
        <v>1387</v>
      </c>
      <c r="D346" s="185" t="s">
        <v>1388</v>
      </c>
      <c r="E346" s="185">
        <v>2251</v>
      </c>
      <c r="F346" s="185" t="s">
        <v>1389</v>
      </c>
      <c r="G346" s="185" t="s">
        <v>244</v>
      </c>
      <c r="H346" s="185" t="s">
        <v>244</v>
      </c>
      <c r="I346" s="3">
        <v>453</v>
      </c>
      <c r="J346" s="3">
        <f>4*Tabulka1[[#This Row],[cena za aktuální objednávku bez DPH]]</f>
        <v>1812</v>
      </c>
      <c r="K346" s="185" t="s">
        <v>25</v>
      </c>
      <c r="L346" s="87"/>
      <c r="M346" s="15" t="s">
        <v>64</v>
      </c>
      <c r="N346" s="185" t="s">
        <v>1394</v>
      </c>
      <c r="O346" s="185" t="s">
        <v>953</v>
      </c>
      <c r="P346">
        <v>2024</v>
      </c>
    </row>
    <row r="347" spans="1:16" customFormat="1">
      <c r="A347" s="18" t="s">
        <v>1392</v>
      </c>
      <c r="B347" s="185" t="s">
        <v>1393</v>
      </c>
      <c r="C347" s="185" t="s">
        <v>1387</v>
      </c>
      <c r="D347" s="185" t="s">
        <v>1388</v>
      </c>
      <c r="E347" s="185">
        <v>2251</v>
      </c>
      <c r="F347" s="185" t="s">
        <v>1389</v>
      </c>
      <c r="G347" s="185" t="s">
        <v>244</v>
      </c>
      <c r="H347" s="185" t="s">
        <v>244</v>
      </c>
      <c r="I347" s="3">
        <v>453</v>
      </c>
      <c r="J347" s="3">
        <f>4*Tabulka1[[#This Row],[cena za aktuální objednávku bez DPH]]</f>
        <v>1812</v>
      </c>
      <c r="K347" s="185" t="s">
        <v>25</v>
      </c>
      <c r="L347" s="87"/>
      <c r="M347" s="15" t="s">
        <v>64</v>
      </c>
      <c r="N347" s="185" t="s">
        <v>1394</v>
      </c>
      <c r="O347" s="185" t="s">
        <v>953</v>
      </c>
      <c r="P347">
        <v>2024</v>
      </c>
    </row>
    <row r="348" spans="1:16" customFormat="1" ht="75">
      <c r="A348" s="4" t="s">
        <v>1395</v>
      </c>
      <c r="B348" s="227" t="s">
        <v>1396</v>
      </c>
      <c r="C348" s="185" t="s">
        <v>1397</v>
      </c>
      <c r="D348" s="185" t="s">
        <v>1398</v>
      </c>
      <c r="E348" s="185"/>
      <c r="F348" s="185" t="s">
        <v>1023</v>
      </c>
      <c r="G348" s="185" t="s">
        <v>1024</v>
      </c>
      <c r="H348" s="10" t="s">
        <v>1025</v>
      </c>
      <c r="I348" s="3">
        <v>27000</v>
      </c>
      <c r="J348" s="3">
        <v>54000</v>
      </c>
      <c r="K348" s="185" t="s">
        <v>50</v>
      </c>
      <c r="L348" s="87"/>
      <c r="M348" s="15" t="s">
        <v>64</v>
      </c>
      <c r="N348" s="11" t="s">
        <v>1399</v>
      </c>
      <c r="O348" t="s">
        <v>588</v>
      </c>
      <c r="P348">
        <v>2024</v>
      </c>
    </row>
    <row r="349" spans="1:16" customFormat="1" ht="60">
      <c r="A349" s="4" t="s">
        <v>1400</v>
      </c>
      <c r="B349" s="185" t="s">
        <v>1401</v>
      </c>
      <c r="C349" s="185" t="s">
        <v>899</v>
      </c>
      <c r="D349" s="11" t="s">
        <v>1402</v>
      </c>
      <c r="E349" s="185" t="s">
        <v>205</v>
      </c>
      <c r="F349" s="185" t="s">
        <v>1403</v>
      </c>
      <c r="G349" s="185" t="s">
        <v>25</v>
      </c>
      <c r="H349" s="185"/>
      <c r="I349" s="3" t="s">
        <v>1404</v>
      </c>
      <c r="J349" s="3" t="s">
        <v>1404</v>
      </c>
      <c r="K349" s="185" t="s">
        <v>25</v>
      </c>
      <c r="L349" s="87"/>
      <c r="M349" s="15" t="s">
        <v>64</v>
      </c>
      <c r="N349" s="11" t="s">
        <v>1405</v>
      </c>
      <c r="O349" t="s">
        <v>226</v>
      </c>
      <c r="P349">
        <v>2024</v>
      </c>
    </row>
    <row r="350" spans="1:16" customFormat="1" ht="45">
      <c r="A350" s="228" t="s">
        <v>1406</v>
      </c>
      <c r="B350" s="212" t="s">
        <v>1407</v>
      </c>
      <c r="C350" s="212" t="s">
        <v>1408</v>
      </c>
      <c r="D350" s="212" t="s">
        <v>242</v>
      </c>
      <c r="E350" s="213">
        <v>3841</v>
      </c>
      <c r="F350" s="213" t="s">
        <v>549</v>
      </c>
      <c r="G350" s="214" t="s">
        <v>244</v>
      </c>
      <c r="H350" s="213" t="s">
        <v>244</v>
      </c>
      <c r="I350" s="215">
        <v>3760</v>
      </c>
      <c r="J350" s="215">
        <v>3760</v>
      </c>
      <c r="K350" s="213" t="s">
        <v>50</v>
      </c>
      <c r="L350" s="87"/>
      <c r="M350" s="15" t="s">
        <v>64</v>
      </c>
      <c r="N350" s="11" t="s">
        <v>1409</v>
      </c>
      <c r="O350" t="s">
        <v>187</v>
      </c>
      <c r="P350" s="229">
        <v>2025</v>
      </c>
    </row>
    <row r="351" spans="1:16" ht="180">
      <c r="A351" s="143" t="s">
        <v>1410</v>
      </c>
      <c r="B351" s="23" t="s">
        <v>1411</v>
      </c>
      <c r="C351" s="23" t="s">
        <v>1412</v>
      </c>
      <c r="D351" s="22" t="s">
        <v>1413</v>
      </c>
      <c r="E351" s="23" t="s">
        <v>585</v>
      </c>
      <c r="F351" s="22" t="s">
        <v>1414</v>
      </c>
      <c r="G351" s="23" t="s">
        <v>587</v>
      </c>
      <c r="H351" s="10" t="s">
        <v>1025</v>
      </c>
      <c r="I351" s="244">
        <v>30000</v>
      </c>
      <c r="J351" s="244">
        <v>300000</v>
      </c>
      <c r="K351" s="23" t="s">
        <v>50</v>
      </c>
      <c r="L351" s="87"/>
      <c r="M351" s="15" t="s">
        <v>64</v>
      </c>
      <c r="N351" s="22" t="s">
        <v>1479</v>
      </c>
      <c r="O351" s="23" t="s">
        <v>226</v>
      </c>
      <c r="P351" s="23">
        <v>2025</v>
      </c>
    </row>
    <row r="352" spans="1:16" customFormat="1" ht="120">
      <c r="A352" s="231" t="s">
        <v>1415</v>
      </c>
      <c r="B352" s="230" t="s">
        <v>1416</v>
      </c>
      <c r="C352" s="230" t="s">
        <v>229</v>
      </c>
      <c r="D352" s="230" t="s">
        <v>1417</v>
      </c>
      <c r="E352" s="230">
        <v>3342</v>
      </c>
      <c r="F352" s="230" t="s">
        <v>1418</v>
      </c>
      <c r="G352" s="230" t="s">
        <v>314</v>
      </c>
      <c r="H352" s="237" t="s">
        <v>315</v>
      </c>
      <c r="I352" s="232">
        <v>1860</v>
      </c>
      <c r="J352" s="232" t="s">
        <v>316</v>
      </c>
      <c r="K352" s="230" t="s">
        <v>50</v>
      </c>
      <c r="L352" s="87"/>
      <c r="M352" s="15" t="s">
        <v>64</v>
      </c>
      <c r="N352" s="239" t="s">
        <v>1424</v>
      </c>
      <c r="O352" t="s">
        <v>1422</v>
      </c>
      <c r="P352">
        <v>2025</v>
      </c>
    </row>
    <row r="353" spans="1:16" customFormat="1" ht="75">
      <c r="A353" s="233" t="s">
        <v>1419</v>
      </c>
      <c r="B353" s="234" t="s">
        <v>1420</v>
      </c>
      <c r="C353" s="235" t="s">
        <v>311</v>
      </c>
      <c r="D353" s="235" t="s">
        <v>1421</v>
      </c>
      <c r="E353" s="235">
        <v>3342</v>
      </c>
      <c r="F353" s="235" t="s">
        <v>1418</v>
      </c>
      <c r="G353" s="235" t="s">
        <v>314</v>
      </c>
      <c r="H353" s="238" t="s">
        <v>315</v>
      </c>
      <c r="I353" s="236">
        <f>6541+100+210</f>
        <v>6851</v>
      </c>
      <c r="J353" s="236" t="s">
        <v>316</v>
      </c>
      <c r="K353" s="235" t="s">
        <v>50</v>
      </c>
      <c r="L353" s="201"/>
      <c r="M353" s="15" t="s">
        <v>64</v>
      </c>
      <c r="N353" s="240" t="s">
        <v>1423</v>
      </c>
      <c r="O353" s="50" t="s">
        <v>1422</v>
      </c>
      <c r="P353" s="50">
        <v>2025</v>
      </c>
    </row>
    <row r="354" spans="1:16" customFormat="1" ht="15.75">
      <c r="A354" s="241" t="s">
        <v>1425</v>
      </c>
      <c r="B354" s="190" t="s">
        <v>1426</v>
      </c>
      <c r="C354" s="185" t="s">
        <v>1427</v>
      </c>
      <c r="D354" s="185" t="s">
        <v>1428</v>
      </c>
      <c r="E354" s="169">
        <v>3245</v>
      </c>
      <c r="F354" s="169" t="s">
        <v>998</v>
      </c>
      <c r="G354" s="169" t="s">
        <v>77</v>
      </c>
      <c r="H354" s="10" t="s">
        <v>999</v>
      </c>
      <c r="I354" s="107">
        <v>4080</v>
      </c>
      <c r="J354" s="107">
        <f>2*Tabulka1[[#This Row],[cena za aktuální objednávku bez DPH]]</f>
        <v>8160</v>
      </c>
      <c r="K354" s="169" t="s">
        <v>50</v>
      </c>
      <c r="L354" s="87"/>
      <c r="M354" s="15" t="s">
        <v>64</v>
      </c>
      <c r="N354" s="61" t="s">
        <v>1453</v>
      </c>
      <c r="O354" t="s">
        <v>178</v>
      </c>
      <c r="P354">
        <v>2025</v>
      </c>
    </row>
    <row r="355" spans="1:16" customFormat="1">
      <c r="A355" s="4" t="s">
        <v>1429</v>
      </c>
      <c r="B355" s="190" t="s">
        <v>1430</v>
      </c>
      <c r="C355" s="169" t="s">
        <v>1178</v>
      </c>
      <c r="D355" s="169" t="s">
        <v>1431</v>
      </c>
      <c r="E355" s="169">
        <v>3245</v>
      </c>
      <c r="F355" s="169" t="s">
        <v>998</v>
      </c>
      <c r="G355" s="169" t="s">
        <v>77</v>
      </c>
      <c r="H355" s="10" t="s">
        <v>999</v>
      </c>
      <c r="I355" s="107">
        <v>16130</v>
      </c>
      <c r="J355" s="107">
        <v>16130</v>
      </c>
      <c r="K355" s="169" t="s">
        <v>50</v>
      </c>
      <c r="L355" s="87"/>
      <c r="M355" s="15" t="s">
        <v>64</v>
      </c>
      <c r="O355" s="185" t="s">
        <v>178</v>
      </c>
      <c r="P355" s="185">
        <v>2025</v>
      </c>
    </row>
    <row r="356" spans="1:16" customFormat="1">
      <c r="A356" s="4" t="s">
        <v>1432</v>
      </c>
      <c r="B356" s="170" t="s">
        <v>1433</v>
      </c>
      <c r="C356" s="169" t="s">
        <v>1178</v>
      </c>
      <c r="D356" s="169" t="s">
        <v>1434</v>
      </c>
      <c r="E356" s="169">
        <v>3245</v>
      </c>
      <c r="F356" s="169" t="s">
        <v>998</v>
      </c>
      <c r="G356" s="169" t="s">
        <v>77</v>
      </c>
      <c r="H356" s="10" t="s">
        <v>999</v>
      </c>
      <c r="I356" s="107">
        <v>16130</v>
      </c>
      <c r="J356" s="107">
        <v>16130</v>
      </c>
      <c r="K356" s="169" t="s">
        <v>50</v>
      </c>
      <c r="L356" s="87"/>
      <c r="M356" s="15" t="s">
        <v>64</v>
      </c>
      <c r="O356" s="185" t="s">
        <v>178</v>
      </c>
      <c r="P356" s="185">
        <v>2025</v>
      </c>
    </row>
    <row r="357" spans="1:16" customFormat="1">
      <c r="A357" s="4" t="s">
        <v>1435</v>
      </c>
      <c r="B357" s="185" t="s">
        <v>1436</v>
      </c>
      <c r="C357" s="169" t="s">
        <v>1178</v>
      </c>
      <c r="D357" s="169" t="s">
        <v>1437</v>
      </c>
      <c r="E357" s="169">
        <v>3245</v>
      </c>
      <c r="F357" s="169" t="s">
        <v>998</v>
      </c>
      <c r="G357" s="169" t="s">
        <v>77</v>
      </c>
      <c r="H357" s="10" t="s">
        <v>999</v>
      </c>
      <c r="I357" s="107">
        <v>16130</v>
      </c>
      <c r="J357" s="107">
        <v>16130</v>
      </c>
      <c r="K357" s="169" t="s">
        <v>50</v>
      </c>
      <c r="L357" s="87"/>
      <c r="M357" s="15" t="s">
        <v>64</v>
      </c>
      <c r="O357" s="185" t="s">
        <v>178</v>
      </c>
      <c r="P357" s="185">
        <v>2025</v>
      </c>
    </row>
    <row r="358" spans="1:16" customFormat="1">
      <c r="A358" s="4" t="s">
        <v>1438</v>
      </c>
      <c r="B358" s="185" t="s">
        <v>1439</v>
      </c>
      <c r="C358" s="169" t="s">
        <v>1178</v>
      </c>
      <c r="D358" s="169" t="s">
        <v>1440</v>
      </c>
      <c r="E358" s="169">
        <v>3245</v>
      </c>
      <c r="F358" s="169" t="s">
        <v>998</v>
      </c>
      <c r="G358" s="169" t="s">
        <v>77</v>
      </c>
      <c r="H358" s="10" t="s">
        <v>999</v>
      </c>
      <c r="I358" s="107">
        <v>16130</v>
      </c>
      <c r="J358" s="107">
        <v>16130</v>
      </c>
      <c r="K358" s="169" t="s">
        <v>50</v>
      </c>
      <c r="L358" s="87"/>
      <c r="M358" s="15" t="s">
        <v>64</v>
      </c>
      <c r="O358" s="185" t="s">
        <v>178</v>
      </c>
      <c r="P358" s="185">
        <v>2025</v>
      </c>
    </row>
    <row r="359" spans="1:16" customFormat="1">
      <c r="A359" s="4" t="s">
        <v>1441</v>
      </c>
      <c r="B359" s="185" t="s">
        <v>1442</v>
      </c>
      <c r="C359" s="169" t="s">
        <v>1178</v>
      </c>
      <c r="D359" s="169" t="s">
        <v>1443</v>
      </c>
      <c r="E359" s="169">
        <v>3245</v>
      </c>
      <c r="F359" s="169" t="s">
        <v>998</v>
      </c>
      <c r="G359" s="169" t="s">
        <v>77</v>
      </c>
      <c r="H359" s="10" t="s">
        <v>999</v>
      </c>
      <c r="I359" s="107">
        <v>16130</v>
      </c>
      <c r="J359" s="107">
        <v>16130</v>
      </c>
      <c r="K359" s="169" t="s">
        <v>50</v>
      </c>
      <c r="L359" s="87"/>
      <c r="M359" s="15" t="s">
        <v>64</v>
      </c>
      <c r="O359" s="185" t="s">
        <v>178</v>
      </c>
      <c r="P359" s="185">
        <v>2025</v>
      </c>
    </row>
    <row r="360" spans="1:16" customFormat="1">
      <c r="A360" s="4" t="s">
        <v>1444</v>
      </c>
      <c r="B360" s="185" t="s">
        <v>1445</v>
      </c>
      <c r="C360" s="169" t="s">
        <v>1178</v>
      </c>
      <c r="D360" s="169" t="s">
        <v>1446</v>
      </c>
      <c r="E360" s="169">
        <v>3245</v>
      </c>
      <c r="F360" s="169" t="s">
        <v>998</v>
      </c>
      <c r="G360" s="169" t="s">
        <v>77</v>
      </c>
      <c r="H360" s="10" t="s">
        <v>999</v>
      </c>
      <c r="I360" s="107">
        <v>16130</v>
      </c>
      <c r="J360" s="107">
        <v>16130</v>
      </c>
      <c r="K360" s="169" t="s">
        <v>50</v>
      </c>
      <c r="L360" s="87"/>
      <c r="M360" s="15" t="s">
        <v>64</v>
      </c>
      <c r="O360" s="185" t="s">
        <v>178</v>
      </c>
      <c r="P360" s="185">
        <v>2025</v>
      </c>
    </row>
    <row r="361" spans="1:16" customFormat="1">
      <c r="A361" s="4" t="s">
        <v>1447</v>
      </c>
      <c r="B361" s="185" t="s">
        <v>1448</v>
      </c>
      <c r="C361" s="169" t="s">
        <v>1178</v>
      </c>
      <c r="D361" s="169" t="s">
        <v>1449</v>
      </c>
      <c r="E361" s="169">
        <v>3245</v>
      </c>
      <c r="F361" s="169" t="s">
        <v>998</v>
      </c>
      <c r="G361" s="169" t="s">
        <v>77</v>
      </c>
      <c r="H361" s="10" t="s">
        <v>999</v>
      </c>
      <c r="I361" s="107">
        <v>16130</v>
      </c>
      <c r="J361" s="107">
        <v>16130</v>
      </c>
      <c r="K361" s="169" t="s">
        <v>50</v>
      </c>
      <c r="L361" s="87"/>
      <c r="M361" s="15" t="s">
        <v>64</v>
      </c>
      <c r="O361" s="185" t="s">
        <v>178</v>
      </c>
      <c r="P361" s="185">
        <v>2025</v>
      </c>
    </row>
    <row r="362" spans="1:16" customFormat="1">
      <c r="A362" s="4" t="s">
        <v>1450</v>
      </c>
      <c r="B362" s="185" t="s">
        <v>1451</v>
      </c>
      <c r="C362" s="169" t="s">
        <v>1178</v>
      </c>
      <c r="D362" s="169" t="s">
        <v>1452</v>
      </c>
      <c r="E362" s="169">
        <v>3245</v>
      </c>
      <c r="F362" s="169" t="s">
        <v>998</v>
      </c>
      <c r="G362" s="169" t="s">
        <v>77</v>
      </c>
      <c r="H362" s="10" t="s">
        <v>999</v>
      </c>
      <c r="I362" s="107">
        <v>16130</v>
      </c>
      <c r="J362" s="107">
        <v>16130</v>
      </c>
      <c r="K362" s="169" t="s">
        <v>50</v>
      </c>
      <c r="L362" s="87"/>
      <c r="M362" s="15" t="s">
        <v>64</v>
      </c>
      <c r="O362" s="185" t="s">
        <v>178</v>
      </c>
      <c r="P362" s="185">
        <v>2025</v>
      </c>
    </row>
    <row r="363" spans="1:16" customFormat="1" ht="120">
      <c r="A363" s="185" t="s">
        <v>1454</v>
      </c>
      <c r="B363" s="185" t="s">
        <v>1455</v>
      </c>
      <c r="C363" s="11" t="s">
        <v>1456</v>
      </c>
      <c r="D363" s="11" t="s">
        <v>1457</v>
      </c>
      <c r="E363" s="185">
        <v>3541</v>
      </c>
      <c r="F363" s="11" t="s">
        <v>1458</v>
      </c>
      <c r="G363" s="185" t="s">
        <v>1459</v>
      </c>
      <c r="H363" s="10" t="s">
        <v>1460</v>
      </c>
      <c r="I363" s="107">
        <v>770</v>
      </c>
      <c r="J363" s="107">
        <v>770</v>
      </c>
      <c r="K363" s="185" t="s">
        <v>50</v>
      </c>
      <c r="L363" s="87"/>
      <c r="M363" s="15" t="s">
        <v>64</v>
      </c>
      <c r="N363" s="11" t="s">
        <v>1469</v>
      </c>
      <c r="O363" t="s">
        <v>270</v>
      </c>
      <c r="P363">
        <v>2025</v>
      </c>
    </row>
    <row r="364" spans="1:16" customFormat="1" ht="30">
      <c r="A364" s="4" t="s">
        <v>1461</v>
      </c>
      <c r="B364" s="185" t="s">
        <v>1462</v>
      </c>
      <c r="C364" s="185" t="s">
        <v>1463</v>
      </c>
      <c r="D364" s="185" t="s">
        <v>1464</v>
      </c>
      <c r="E364" s="185">
        <v>3742</v>
      </c>
      <c r="F364" s="185" t="s">
        <v>1465</v>
      </c>
      <c r="G364" s="185" t="s">
        <v>50</v>
      </c>
      <c r="H364" s="185" t="s">
        <v>195</v>
      </c>
      <c r="I364" s="107">
        <v>7187.04</v>
      </c>
      <c r="J364" s="107">
        <v>7187.04</v>
      </c>
      <c r="K364" s="185" t="s">
        <v>50</v>
      </c>
      <c r="L364" s="87"/>
      <c r="M364" s="15" t="s">
        <v>64</v>
      </c>
      <c r="N364" s="11" t="s">
        <v>1468</v>
      </c>
      <c r="O364" t="s">
        <v>1106</v>
      </c>
      <c r="P364">
        <v>2025</v>
      </c>
    </row>
    <row r="365" spans="1:16" customFormat="1">
      <c r="A365" s="4" t="s">
        <v>1466</v>
      </c>
      <c r="B365" s="185" t="s">
        <v>1467</v>
      </c>
      <c r="C365" s="185" t="s">
        <v>1463</v>
      </c>
      <c r="D365" s="185" t="s">
        <v>1464</v>
      </c>
      <c r="E365" s="185">
        <v>3742</v>
      </c>
      <c r="F365" s="185" t="s">
        <v>1465</v>
      </c>
      <c r="G365" s="185" t="s">
        <v>50</v>
      </c>
      <c r="H365" s="185" t="s">
        <v>195</v>
      </c>
      <c r="I365" s="107">
        <v>7187.04</v>
      </c>
      <c r="J365" s="107">
        <v>7187.04</v>
      </c>
      <c r="K365" s="185" t="s">
        <v>50</v>
      </c>
      <c r="L365" s="87"/>
      <c r="M365" s="15" t="s">
        <v>64</v>
      </c>
      <c r="N365" s="113" t="s">
        <v>1470</v>
      </c>
      <c r="O365" s="185" t="s">
        <v>1106</v>
      </c>
      <c r="P365" s="185">
        <v>2025</v>
      </c>
    </row>
    <row r="366" spans="1:16" customFormat="1" ht="45">
      <c r="A366" s="243" t="s">
        <v>1471</v>
      </c>
      <c r="B366" s="185" t="s">
        <v>1472</v>
      </c>
      <c r="C366" s="185" t="s">
        <v>1473</v>
      </c>
      <c r="D366" s="185" t="s">
        <v>204</v>
      </c>
      <c r="E366" s="185" t="s">
        <v>205</v>
      </c>
      <c r="F366" s="185" t="s">
        <v>1474</v>
      </c>
      <c r="G366" s="185" t="s">
        <v>25</v>
      </c>
      <c r="H366" s="185"/>
      <c r="I366" s="3">
        <v>1030</v>
      </c>
      <c r="J366" s="3">
        <v>200</v>
      </c>
      <c r="K366" s="185" t="s">
        <v>25</v>
      </c>
      <c r="L366" s="87"/>
      <c r="M366" s="15" t="s">
        <v>64</v>
      </c>
      <c r="N366" s="42" t="s">
        <v>1478</v>
      </c>
      <c r="O366" t="s">
        <v>226</v>
      </c>
      <c r="P366">
        <v>2025</v>
      </c>
    </row>
    <row r="367" spans="1:16" customFormat="1">
      <c r="A367" s="18" t="s">
        <v>1475</v>
      </c>
      <c r="B367" s="242" t="s">
        <v>1476</v>
      </c>
      <c r="C367" s="185" t="s">
        <v>1473</v>
      </c>
      <c r="D367" s="185" t="s">
        <v>204</v>
      </c>
      <c r="E367" s="185" t="s">
        <v>205</v>
      </c>
      <c r="F367" s="185" t="s">
        <v>1474</v>
      </c>
      <c r="G367" s="185" t="s">
        <v>25</v>
      </c>
      <c r="H367" s="185"/>
      <c r="I367" s="3">
        <v>1870</v>
      </c>
      <c r="J367" s="3">
        <v>380</v>
      </c>
      <c r="K367" s="185" t="s">
        <v>25</v>
      </c>
      <c r="L367" s="87"/>
      <c r="M367" s="15" t="s">
        <v>64</v>
      </c>
      <c r="N367" s="3" t="s">
        <v>1477</v>
      </c>
      <c r="O367" s="185" t="s">
        <v>226</v>
      </c>
      <c r="P367" s="185">
        <v>2025</v>
      </c>
    </row>
    <row r="368" spans="1:16" customFormat="1">
      <c r="A368" s="4" t="s">
        <v>1480</v>
      </c>
      <c r="B368" s="190" t="s">
        <v>1481</v>
      </c>
      <c r="C368" s="169" t="s">
        <v>1178</v>
      </c>
      <c r="D368" s="169" t="s">
        <v>1482</v>
      </c>
      <c r="E368" s="169">
        <v>3245</v>
      </c>
      <c r="F368" s="169" t="s">
        <v>998</v>
      </c>
      <c r="G368" s="169" t="s">
        <v>77</v>
      </c>
      <c r="H368" s="10" t="s">
        <v>999</v>
      </c>
      <c r="I368" s="107">
        <v>16130</v>
      </c>
      <c r="J368" s="107">
        <v>16130</v>
      </c>
      <c r="K368" s="169" t="s">
        <v>50</v>
      </c>
      <c r="L368" s="87"/>
      <c r="M368" s="15" t="s">
        <v>64</v>
      </c>
      <c r="N368" t="s">
        <v>1483</v>
      </c>
      <c r="O368" s="185" t="s">
        <v>178</v>
      </c>
      <c r="P368" s="185">
        <v>2025</v>
      </c>
    </row>
    <row r="369" spans="1:16" ht="75">
      <c r="A369" s="4">
        <v>697</v>
      </c>
      <c r="B369" s="185" t="s">
        <v>1484</v>
      </c>
      <c r="C369" s="169" t="s">
        <v>203</v>
      </c>
      <c r="D369" s="169"/>
      <c r="E369" s="169" t="s">
        <v>37</v>
      </c>
      <c r="F369" s="169"/>
      <c r="G369" s="169" t="s">
        <v>1486</v>
      </c>
      <c r="H369" s="10" t="s">
        <v>1487</v>
      </c>
      <c r="I369" s="107">
        <v>3899</v>
      </c>
      <c r="J369" s="107">
        <f>Tabulka1[[#This Row],[cena za aktuální objednávku bez DPH]]</f>
        <v>3899</v>
      </c>
      <c r="K369" s="169" t="s">
        <v>50</v>
      </c>
      <c r="L369" s="87"/>
      <c r="M369" s="15" t="s">
        <v>64</v>
      </c>
      <c r="N369" s="11" t="s">
        <v>1489</v>
      </c>
      <c r="O369" s="11" t="s">
        <v>1488</v>
      </c>
      <c r="P369" s="185">
        <v>2025</v>
      </c>
    </row>
    <row r="370" spans="1:16" ht="75">
      <c r="A370" s="4">
        <v>698</v>
      </c>
      <c r="B370" s="185" t="s">
        <v>1485</v>
      </c>
      <c r="C370" s="169" t="s">
        <v>203</v>
      </c>
      <c r="D370" s="169"/>
      <c r="E370" s="169" t="s">
        <v>37</v>
      </c>
      <c r="F370" s="169"/>
      <c r="G370" s="169" t="s">
        <v>1486</v>
      </c>
      <c r="H370" s="10" t="s">
        <v>1487</v>
      </c>
      <c r="I370" s="107">
        <v>3899</v>
      </c>
      <c r="J370" s="107">
        <f>Tabulka1[[#This Row],[cena za aktuální objednávku bez DPH]]</f>
        <v>3899</v>
      </c>
      <c r="K370" s="169" t="s">
        <v>50</v>
      </c>
      <c r="L370" s="87"/>
      <c r="M370" s="15" t="s">
        <v>64</v>
      </c>
      <c r="N370" s="11" t="s">
        <v>1489</v>
      </c>
      <c r="O370" s="11" t="s">
        <v>1488</v>
      </c>
      <c r="P370" s="185">
        <v>2025</v>
      </c>
    </row>
    <row r="371" spans="1:16" ht="60">
      <c r="A371" s="4" t="s">
        <v>1490</v>
      </c>
      <c r="B371" s="185" t="s">
        <v>1491</v>
      </c>
      <c r="C371" s="185" t="s">
        <v>899</v>
      </c>
      <c r="D371" s="11" t="s">
        <v>1402</v>
      </c>
      <c r="E371" s="185" t="s">
        <v>205</v>
      </c>
      <c r="F371" s="185" t="s">
        <v>1403</v>
      </c>
      <c r="G371" s="185" t="s">
        <v>25</v>
      </c>
      <c r="H371" s="185"/>
      <c r="I371" s="3" t="s">
        <v>1404</v>
      </c>
      <c r="J371" s="3" t="s">
        <v>1404</v>
      </c>
      <c r="K371" s="185" t="s">
        <v>25</v>
      </c>
      <c r="L371" s="87"/>
      <c r="M371" s="15" t="s">
        <v>64</v>
      </c>
      <c r="N371" s="11" t="s">
        <v>1492</v>
      </c>
      <c r="O371" s="185" t="s">
        <v>226</v>
      </c>
      <c r="P371" s="23">
        <v>2025</v>
      </c>
    </row>
    <row r="372" spans="1:16" ht="195">
      <c r="A372" s="81" t="s">
        <v>1493</v>
      </c>
      <c r="B372" s="246" t="s">
        <v>1494</v>
      </c>
      <c r="C372" s="11" t="s">
        <v>1495</v>
      </c>
      <c r="D372" s="11" t="s">
        <v>1496</v>
      </c>
      <c r="E372" s="185" t="s">
        <v>1199</v>
      </c>
      <c r="F372" s="11" t="s">
        <v>1499</v>
      </c>
      <c r="G372" s="185" t="s">
        <v>1201</v>
      </c>
      <c r="H372" s="185" t="s">
        <v>244</v>
      </c>
      <c r="I372" s="3">
        <v>377.28</v>
      </c>
      <c r="J372" s="3">
        <f>5*Tabulka1[[#This Row],[cena za aktuální objednávku bez DPH]]</f>
        <v>1886.3999999999999</v>
      </c>
      <c r="K372" s="185" t="s">
        <v>25</v>
      </c>
      <c r="L372" s="87"/>
      <c r="M372" s="15" t="s">
        <v>64</v>
      </c>
      <c r="N372" s="22" t="s">
        <v>1500</v>
      </c>
      <c r="O372" s="23" t="s">
        <v>237</v>
      </c>
      <c r="P372" s="23">
        <v>2025</v>
      </c>
    </row>
    <row r="373" spans="1:16" ht="60">
      <c r="A373" s="81" t="s">
        <v>716</v>
      </c>
      <c r="B373" s="246" t="s">
        <v>1497</v>
      </c>
      <c r="C373" s="11" t="s">
        <v>1495</v>
      </c>
      <c r="D373" s="11" t="s">
        <v>1496</v>
      </c>
      <c r="E373" s="185" t="s">
        <v>1199</v>
      </c>
      <c r="F373" s="11" t="s">
        <v>1499</v>
      </c>
      <c r="G373" s="185" t="s">
        <v>1201</v>
      </c>
      <c r="H373" s="185" t="s">
        <v>244</v>
      </c>
      <c r="I373" s="3">
        <v>754.56</v>
      </c>
      <c r="J373" s="3">
        <f>5*Tabulka1[[#This Row],[cena za aktuální objednávku bez DPH]]</f>
        <v>3772.7999999999997</v>
      </c>
      <c r="K373" s="185" t="s">
        <v>25</v>
      </c>
      <c r="L373" s="87"/>
      <c r="M373" s="15" t="s">
        <v>64</v>
      </c>
      <c r="N373" s="248" t="s">
        <v>1514</v>
      </c>
      <c r="O373" s="23" t="s">
        <v>237</v>
      </c>
      <c r="P373" s="23">
        <v>2025</v>
      </c>
    </row>
    <row r="374" spans="1:16" ht="60">
      <c r="A374" s="81" t="s">
        <v>707</v>
      </c>
      <c r="B374" s="246" t="s">
        <v>1498</v>
      </c>
      <c r="C374" s="11" t="s">
        <v>1495</v>
      </c>
      <c r="D374" s="11" t="s">
        <v>1496</v>
      </c>
      <c r="E374" s="185" t="s">
        <v>1199</v>
      </c>
      <c r="F374" s="11" t="s">
        <v>1499</v>
      </c>
      <c r="G374" s="185" t="s">
        <v>1201</v>
      </c>
      <c r="H374" s="185" t="s">
        <v>244</v>
      </c>
      <c r="I374" s="3">
        <v>754.56</v>
      </c>
      <c r="J374" s="3">
        <f>12*Tabulka1[[#This Row],[cena za aktuální objednávku bez DPH]]</f>
        <v>9054.7199999999993</v>
      </c>
      <c r="K374" s="185" t="s">
        <v>25</v>
      </c>
      <c r="L374" s="87"/>
      <c r="M374" s="15" t="s">
        <v>64</v>
      </c>
      <c r="O374" s="23" t="s">
        <v>237</v>
      </c>
      <c r="P374" s="23">
        <v>2025</v>
      </c>
    </row>
    <row r="375" spans="1:16" ht="45">
      <c r="A375" s="4" t="s">
        <v>1501</v>
      </c>
      <c r="B375" s="22" t="s">
        <v>1502</v>
      </c>
      <c r="C375" s="23" t="s">
        <v>1503</v>
      </c>
      <c r="D375" s="22" t="s">
        <v>1504</v>
      </c>
      <c r="E375" s="23" t="s">
        <v>127</v>
      </c>
      <c r="F375" s="185" t="s">
        <v>159</v>
      </c>
      <c r="G375" s="185" t="s">
        <v>1505</v>
      </c>
      <c r="H375" s="24" t="s">
        <v>1506</v>
      </c>
      <c r="I375" s="3">
        <v>6000</v>
      </c>
      <c r="J375" s="3">
        <v>6000</v>
      </c>
      <c r="K375" s="185" t="s">
        <v>128</v>
      </c>
      <c r="L375" s="87"/>
      <c r="M375" s="15" t="s">
        <v>64</v>
      </c>
      <c r="N375" s="22" t="s">
        <v>1507</v>
      </c>
      <c r="O375" s="23" t="s">
        <v>662</v>
      </c>
      <c r="P375" s="23">
        <v>2025</v>
      </c>
    </row>
    <row r="376" spans="1:16" ht="135">
      <c r="A376" s="4"/>
      <c r="B376" t="s">
        <v>1508</v>
      </c>
      <c r="C376" s="247" t="s">
        <v>1510</v>
      </c>
      <c r="D376" s="11" t="s">
        <v>1513</v>
      </c>
      <c r="F376" s="185" t="s">
        <v>1509</v>
      </c>
      <c r="G376" s="185" t="s">
        <v>195</v>
      </c>
      <c r="H376" s="24"/>
      <c r="I376" s="70">
        <v>55264.29</v>
      </c>
      <c r="J376" s="3">
        <f>Tabulka1[[#This Row],[cena za aktuální objednávku bez DPH]]*20</f>
        <v>1105285.8</v>
      </c>
      <c r="K376" s="185" t="s">
        <v>50</v>
      </c>
      <c r="L376" s="87"/>
      <c r="M376" s="85" t="s">
        <v>1288</v>
      </c>
      <c r="N376" s="11" t="s">
        <v>1511</v>
      </c>
      <c r="O376" s="23" t="s">
        <v>1512</v>
      </c>
      <c r="P376" s="23">
        <v>2025</v>
      </c>
    </row>
    <row r="377" spans="1:16" ht="30">
      <c r="A377" s="249" t="s">
        <v>1515</v>
      </c>
      <c r="B377" s="185" t="s">
        <v>1516</v>
      </c>
      <c r="C377" s="11" t="s">
        <v>27</v>
      </c>
      <c r="D377" s="11" t="s">
        <v>89</v>
      </c>
      <c r="E377" s="185">
        <v>3741</v>
      </c>
      <c r="F377" s="185" t="s">
        <v>90</v>
      </c>
      <c r="G377" s="185" t="s">
        <v>91</v>
      </c>
      <c r="H377" s="10" t="s">
        <v>211</v>
      </c>
      <c r="I377" s="3">
        <v>4212</v>
      </c>
      <c r="J377" s="31">
        <f>9*Tabulka1[[#This Row],[cena za aktuální objednávku bez DPH]]</f>
        <v>37908</v>
      </c>
      <c r="K377" s="185" t="s">
        <v>50</v>
      </c>
      <c r="L377" s="87"/>
      <c r="M377" s="15" t="s">
        <v>64</v>
      </c>
      <c r="N377" s="22" t="s">
        <v>1533</v>
      </c>
      <c r="O377" s="23" t="s">
        <v>95</v>
      </c>
      <c r="P377" s="23">
        <v>2025</v>
      </c>
    </row>
    <row r="378" spans="1:16">
      <c r="A378" s="250" t="s">
        <v>1517</v>
      </c>
      <c r="B378" s="71" t="s">
        <v>1518</v>
      </c>
      <c r="C378" s="11" t="s">
        <v>27</v>
      </c>
      <c r="D378" s="11" t="s">
        <v>89</v>
      </c>
      <c r="E378" s="185">
        <v>3741</v>
      </c>
      <c r="F378" s="185" t="s">
        <v>90</v>
      </c>
      <c r="G378" s="185" t="s">
        <v>91</v>
      </c>
      <c r="H378" s="10" t="s">
        <v>211</v>
      </c>
      <c r="I378" s="3">
        <v>2916</v>
      </c>
      <c r="J378" s="31">
        <f>4*Tabulka1[[#This Row],[cena za aktuální objednávku bez DPH]]</f>
        <v>11664</v>
      </c>
      <c r="K378" s="185" t="s">
        <v>50</v>
      </c>
      <c r="L378" s="87"/>
      <c r="M378" s="15" t="s">
        <v>64</v>
      </c>
      <c r="O378" s="23" t="s">
        <v>95</v>
      </c>
      <c r="P378" s="23">
        <v>2025</v>
      </c>
    </row>
    <row r="379" spans="1:16">
      <c r="A379" s="249" t="s">
        <v>1519</v>
      </c>
      <c r="B379" s="185" t="s">
        <v>1520</v>
      </c>
      <c r="C379" s="11" t="s">
        <v>27</v>
      </c>
      <c r="D379" s="11" t="s">
        <v>89</v>
      </c>
      <c r="E379" s="185">
        <v>3741</v>
      </c>
      <c r="F379" s="185" t="s">
        <v>90</v>
      </c>
      <c r="G379" s="185" t="s">
        <v>91</v>
      </c>
      <c r="H379" s="10" t="s">
        <v>211</v>
      </c>
      <c r="I379" s="3">
        <v>6696</v>
      </c>
      <c r="J379" s="31">
        <f>4*Tabulka1[[#This Row],[cena za aktuální objednávku bez DPH]]</f>
        <v>26784</v>
      </c>
      <c r="K379" s="185" t="s">
        <v>50</v>
      </c>
      <c r="L379" s="87"/>
      <c r="M379" s="15" t="s">
        <v>64</v>
      </c>
      <c r="O379" s="23" t="s">
        <v>95</v>
      </c>
      <c r="P379" s="23">
        <v>2025</v>
      </c>
    </row>
    <row r="380" spans="1:16">
      <c r="A380" s="249" t="s">
        <v>1521</v>
      </c>
      <c r="B380" s="185" t="s">
        <v>1522</v>
      </c>
      <c r="C380" s="11" t="s">
        <v>27</v>
      </c>
      <c r="D380" s="11" t="s">
        <v>89</v>
      </c>
      <c r="E380" s="185">
        <v>3741</v>
      </c>
      <c r="F380" s="185" t="s">
        <v>90</v>
      </c>
      <c r="G380" s="185" t="s">
        <v>91</v>
      </c>
      <c r="H380" s="10" t="s">
        <v>211</v>
      </c>
      <c r="I380" s="3">
        <v>2916</v>
      </c>
      <c r="J380" s="31">
        <f>2.5*Tabulka1[[#This Row],[cena za aktuální objednávku bez DPH]]</f>
        <v>7290</v>
      </c>
      <c r="K380" s="185" t="s">
        <v>50</v>
      </c>
      <c r="L380" s="87"/>
      <c r="M380" s="15" t="s">
        <v>64</v>
      </c>
      <c r="O380" s="23" t="s">
        <v>95</v>
      </c>
      <c r="P380" s="23">
        <v>2025</v>
      </c>
    </row>
    <row r="381" spans="1:16">
      <c r="A381" s="249" t="s">
        <v>1523</v>
      </c>
      <c r="B381" s="185" t="s">
        <v>1524</v>
      </c>
      <c r="C381" s="11" t="s">
        <v>27</v>
      </c>
      <c r="D381" s="11" t="s">
        <v>89</v>
      </c>
      <c r="E381" s="185">
        <v>3741</v>
      </c>
      <c r="F381" s="185" t="s">
        <v>90</v>
      </c>
      <c r="G381" s="185" t="s">
        <v>91</v>
      </c>
      <c r="H381" s="10" t="s">
        <v>211</v>
      </c>
      <c r="I381" s="3">
        <v>7830</v>
      </c>
      <c r="J381" s="31">
        <f>1.5*Tabulka1[[#This Row],[cena za aktuální objednávku bez DPH]]</f>
        <v>11745</v>
      </c>
      <c r="K381" s="185" t="s">
        <v>50</v>
      </c>
      <c r="L381" s="87"/>
      <c r="M381" s="15" t="s">
        <v>64</v>
      </c>
      <c r="O381" s="23" t="s">
        <v>95</v>
      </c>
      <c r="P381" s="23">
        <v>2025</v>
      </c>
    </row>
    <row r="382" spans="1:16">
      <c r="A382" s="249" t="s">
        <v>1525</v>
      </c>
      <c r="B382" s="185" t="s">
        <v>1526</v>
      </c>
      <c r="C382" s="11" t="s">
        <v>27</v>
      </c>
      <c r="D382" s="11" t="s">
        <v>89</v>
      </c>
      <c r="E382" s="185">
        <v>3741</v>
      </c>
      <c r="F382" s="185" t="s">
        <v>90</v>
      </c>
      <c r="G382" s="185" t="s">
        <v>91</v>
      </c>
      <c r="H382" s="10" t="s">
        <v>211</v>
      </c>
      <c r="I382" s="3">
        <v>5076</v>
      </c>
      <c r="J382" s="31">
        <f>6*Tabulka1[[#This Row],[cena za aktuální objednávku bez DPH]]</f>
        <v>30456</v>
      </c>
      <c r="K382" s="185" t="s">
        <v>50</v>
      </c>
      <c r="L382" s="87"/>
      <c r="M382" s="15" t="s">
        <v>64</v>
      </c>
      <c r="O382" s="23" t="s">
        <v>95</v>
      </c>
      <c r="P382" s="23">
        <v>2025</v>
      </c>
    </row>
    <row r="383" spans="1:16">
      <c r="A383" s="249" t="s">
        <v>1527</v>
      </c>
      <c r="B383" s="185" t="s">
        <v>1528</v>
      </c>
      <c r="C383" s="185" t="s">
        <v>1529</v>
      </c>
      <c r="D383" s="185" t="s">
        <v>1530</v>
      </c>
      <c r="E383" s="185">
        <v>3741</v>
      </c>
      <c r="F383" s="185" t="s">
        <v>1531</v>
      </c>
      <c r="G383" s="185" t="s">
        <v>1532</v>
      </c>
      <c r="H383" s="185" t="s">
        <v>1534</v>
      </c>
      <c r="I383" s="3">
        <v>2696</v>
      </c>
      <c r="J383" s="31">
        <f>2*Tabulka1[[#This Row],[cena za aktuální objednávku bez DPH]]</f>
        <v>5392</v>
      </c>
      <c r="K383" s="185" t="s">
        <v>50</v>
      </c>
      <c r="L383" s="87"/>
      <c r="M383" s="15" t="s">
        <v>64</v>
      </c>
      <c r="O383" s="23" t="s">
        <v>95</v>
      </c>
      <c r="P383" s="23">
        <v>2025</v>
      </c>
    </row>
    <row r="384" spans="1:16" ht="105">
      <c r="A384" s="249" t="s">
        <v>1535</v>
      </c>
      <c r="B384" s="185" t="s">
        <v>1536</v>
      </c>
      <c r="C384" s="11" t="s">
        <v>27</v>
      </c>
      <c r="D384" s="11" t="s">
        <v>1530</v>
      </c>
      <c r="E384" s="185">
        <v>3741</v>
      </c>
      <c r="F384" s="185" t="s">
        <v>90</v>
      </c>
      <c r="G384" s="185" t="s">
        <v>91</v>
      </c>
      <c r="H384" s="10" t="s">
        <v>211</v>
      </c>
      <c r="I384" s="3">
        <v>1575</v>
      </c>
      <c r="J384" s="3">
        <f>8*Tabulka1[[#This Row],[cena za aktuální objednávku bez DPH]]</f>
        <v>12600</v>
      </c>
      <c r="K384" s="185" t="s">
        <v>50</v>
      </c>
      <c r="L384" s="87"/>
      <c r="M384" s="15" t="s">
        <v>64</v>
      </c>
      <c r="N384" s="11" t="s">
        <v>1551</v>
      </c>
      <c r="O384" s="23" t="s">
        <v>95</v>
      </c>
      <c r="P384" s="23">
        <v>2025</v>
      </c>
    </row>
    <row r="385" spans="1:16" ht="30">
      <c r="A385" s="249" t="s">
        <v>1538</v>
      </c>
      <c r="B385" s="185" t="s">
        <v>1539</v>
      </c>
      <c r="C385" s="11" t="s">
        <v>27</v>
      </c>
      <c r="D385" s="11" t="s">
        <v>1540</v>
      </c>
      <c r="E385" s="185">
        <v>3741</v>
      </c>
      <c r="F385" s="185" t="s">
        <v>90</v>
      </c>
      <c r="G385" s="185" t="s">
        <v>91</v>
      </c>
      <c r="H385" s="10" t="s">
        <v>211</v>
      </c>
      <c r="I385" s="3">
        <v>1313</v>
      </c>
      <c r="J385" s="3">
        <f>25*Tabulka1[[#This Row],[cena za aktuální objednávku bez DPH]]</f>
        <v>32825</v>
      </c>
      <c r="K385" s="185" t="s">
        <v>50</v>
      </c>
      <c r="L385" s="87"/>
      <c r="M385" s="15" t="s">
        <v>64</v>
      </c>
      <c r="N385" s="3" t="s">
        <v>1541</v>
      </c>
      <c r="O385" s="23" t="s">
        <v>95</v>
      </c>
      <c r="P385" s="23">
        <v>2025</v>
      </c>
    </row>
    <row r="386" spans="1:16">
      <c r="A386" s="249" t="s">
        <v>1542</v>
      </c>
      <c r="B386" s="251" t="s">
        <v>1543</v>
      </c>
      <c r="C386" s="11" t="s">
        <v>27</v>
      </c>
      <c r="D386" s="11" t="s">
        <v>1544</v>
      </c>
      <c r="E386" s="185">
        <v>3741</v>
      </c>
      <c r="F386" s="185" t="s">
        <v>90</v>
      </c>
      <c r="G386" s="185" t="s">
        <v>91</v>
      </c>
      <c r="H386" s="10" t="s">
        <v>211</v>
      </c>
      <c r="I386" s="3">
        <v>715</v>
      </c>
      <c r="J386" s="3">
        <f>8*Tabulka1[[#This Row],[cena za aktuální objednávku bez DPH]]</f>
        <v>5720</v>
      </c>
      <c r="K386" s="185" t="s">
        <v>50</v>
      </c>
      <c r="L386" s="87"/>
      <c r="M386" s="15" t="s">
        <v>64</v>
      </c>
      <c r="N386" s="3" t="s">
        <v>1537</v>
      </c>
      <c r="O386" s="23" t="s">
        <v>95</v>
      </c>
      <c r="P386" s="23">
        <v>2025</v>
      </c>
    </row>
    <row r="387" spans="1:16" ht="90">
      <c r="A387" s="4" t="s">
        <v>1545</v>
      </c>
      <c r="B387" s="185" t="s">
        <v>1546</v>
      </c>
      <c r="C387" s="185" t="s">
        <v>1547</v>
      </c>
      <c r="D387" s="185" t="s">
        <v>1552</v>
      </c>
      <c r="E387" s="185">
        <v>3247</v>
      </c>
      <c r="F387" s="185" t="s">
        <v>1548</v>
      </c>
      <c r="G387" s="185" t="s">
        <v>1549</v>
      </c>
      <c r="H387" s="10" t="s">
        <v>1550</v>
      </c>
      <c r="I387" s="3">
        <v>15752</v>
      </c>
      <c r="J387" s="252">
        <f>3*Tabulka1[[#This Row],[cena za aktuální objednávku bez DPH]]</f>
        <v>47256</v>
      </c>
      <c r="K387" s="185" t="s">
        <v>50</v>
      </c>
      <c r="L387" s="87"/>
      <c r="M387" s="15" t="s">
        <v>64</v>
      </c>
      <c r="N387" s="22" t="s">
        <v>1553</v>
      </c>
      <c r="O387" s="23" t="s">
        <v>477</v>
      </c>
      <c r="P387" s="23">
        <v>2025</v>
      </c>
    </row>
    <row r="388" spans="1:16">
      <c r="A388" s="228" t="s">
        <v>1554</v>
      </c>
      <c r="B388" s="212" t="s">
        <v>1555</v>
      </c>
      <c r="C388" s="212" t="s">
        <v>1408</v>
      </c>
      <c r="D388" s="212" t="s">
        <v>242</v>
      </c>
      <c r="E388" s="213">
        <v>3841</v>
      </c>
      <c r="F388" s="213" t="s">
        <v>549</v>
      </c>
      <c r="G388" s="214" t="s">
        <v>244</v>
      </c>
      <c r="H388" s="213" t="s">
        <v>244</v>
      </c>
      <c r="I388" s="215">
        <v>2920</v>
      </c>
      <c r="J388" s="215">
        <v>2920</v>
      </c>
      <c r="K388" s="213" t="s">
        <v>50</v>
      </c>
      <c r="L388" s="87"/>
      <c r="M388" s="15" t="s">
        <v>64</v>
      </c>
      <c r="N388" s="23" t="s">
        <v>1556</v>
      </c>
      <c r="O388" s="23" t="s">
        <v>187</v>
      </c>
      <c r="P388" s="23">
        <v>2025</v>
      </c>
    </row>
    <row r="389" spans="1:16" ht="45">
      <c r="A389" s="4" t="s">
        <v>1557</v>
      </c>
      <c r="B389" s="185" t="s">
        <v>1558</v>
      </c>
      <c r="C389" s="185" t="s">
        <v>1559</v>
      </c>
      <c r="D389" s="11" t="s">
        <v>1560</v>
      </c>
      <c r="E389" s="185" t="s">
        <v>205</v>
      </c>
      <c r="F389" s="185" t="s">
        <v>1561</v>
      </c>
      <c r="G389" s="185" t="s">
        <v>25</v>
      </c>
      <c r="H389" s="185"/>
      <c r="I389" s="3">
        <v>915</v>
      </c>
      <c r="J389" s="3">
        <v>915</v>
      </c>
      <c r="K389" s="185" t="s">
        <v>25</v>
      </c>
      <c r="L389" s="87"/>
      <c r="M389" s="15" t="s">
        <v>64</v>
      </c>
      <c r="N389" s="11" t="s">
        <v>1562</v>
      </c>
      <c r="O389" s="23" t="s">
        <v>226</v>
      </c>
      <c r="P389" s="23">
        <v>2025</v>
      </c>
    </row>
    <row r="390" spans="1:16" ht="30">
      <c r="A390" s="143">
        <v>11206077</v>
      </c>
      <c r="B390" s="23" t="s">
        <v>1563</v>
      </c>
      <c r="I390" s="8"/>
      <c r="J390" s="253"/>
      <c r="L390" s="87"/>
      <c r="M390" s="15" t="s">
        <v>64</v>
      </c>
      <c r="N390" s="254" t="s">
        <v>1565</v>
      </c>
      <c r="O390" s="23" t="s">
        <v>1488</v>
      </c>
      <c r="P390" s="23">
        <v>2025</v>
      </c>
    </row>
    <row r="391" spans="1:16" ht="30">
      <c r="A391" s="143">
        <v>11207637</v>
      </c>
      <c r="B391" s="23" t="s">
        <v>1564</v>
      </c>
      <c r="I391" s="8"/>
      <c r="J391" s="253"/>
      <c r="L391" s="87"/>
      <c r="M391" s="15" t="s">
        <v>64</v>
      </c>
      <c r="N391" s="254" t="s">
        <v>1566</v>
      </c>
      <c r="O391" s="23" t="s">
        <v>1488</v>
      </c>
      <c r="P391" s="23">
        <v>2025</v>
      </c>
    </row>
    <row r="392" spans="1:16" ht="105">
      <c r="A392" s="4" t="s">
        <v>1567</v>
      </c>
      <c r="B392" s="185" t="s">
        <v>1568</v>
      </c>
      <c r="C392" s="11" t="s">
        <v>1569</v>
      </c>
      <c r="D392" s="11" t="s">
        <v>1570</v>
      </c>
      <c r="E392" s="185">
        <v>3541</v>
      </c>
      <c r="F392" s="11" t="s">
        <v>531</v>
      </c>
      <c r="G392" s="185" t="s">
        <v>532</v>
      </c>
      <c r="H392" s="185" t="s">
        <v>244</v>
      </c>
      <c r="I392" s="3">
        <v>635</v>
      </c>
      <c r="J392" s="3">
        <f>2*Tabulka1[[#This Row],[cena za aktuální objednávku bez DPH]]</f>
        <v>1270</v>
      </c>
      <c r="K392" s="185" t="s">
        <v>50</v>
      </c>
      <c r="L392" s="87"/>
      <c r="M392" s="15" t="s">
        <v>64</v>
      </c>
      <c r="N392" s="22" t="s">
        <v>1574</v>
      </c>
      <c r="O392" s="23" t="s">
        <v>270</v>
      </c>
      <c r="P392" s="23">
        <v>2025</v>
      </c>
    </row>
    <row r="393" spans="1:16" ht="45">
      <c r="A393" s="110" t="s">
        <v>1571</v>
      </c>
      <c r="B393" s="169" t="s">
        <v>1572</v>
      </c>
      <c r="C393" s="11" t="s">
        <v>1569</v>
      </c>
      <c r="D393" s="11" t="s">
        <v>1570</v>
      </c>
      <c r="E393" s="185">
        <v>3541</v>
      </c>
      <c r="F393" s="11" t="s">
        <v>531</v>
      </c>
      <c r="G393" s="185" t="s">
        <v>532</v>
      </c>
      <c r="H393" s="185" t="s">
        <v>244</v>
      </c>
      <c r="I393" s="3">
        <v>280</v>
      </c>
      <c r="J393" s="3">
        <f>2*Tabulka1[[#This Row],[cena za aktuální objednávku bez DPH]]</f>
        <v>560</v>
      </c>
      <c r="K393" s="185" t="s">
        <v>50</v>
      </c>
      <c r="L393" s="87"/>
      <c r="M393" s="15" t="s">
        <v>64</v>
      </c>
      <c r="N393" s="22" t="s">
        <v>1573</v>
      </c>
      <c r="O393" s="23" t="s">
        <v>270</v>
      </c>
      <c r="P393" s="23">
        <v>2025</v>
      </c>
    </row>
    <row r="394" spans="1:16" ht="45">
      <c r="A394" s="143" t="s">
        <v>1575</v>
      </c>
      <c r="B394" s="23" t="s">
        <v>1588</v>
      </c>
      <c r="C394" s="23" t="s">
        <v>1576</v>
      </c>
      <c r="D394" s="23" t="s">
        <v>1577</v>
      </c>
      <c r="E394" s="23" t="s">
        <v>1578</v>
      </c>
      <c r="F394" s="22" t="s">
        <v>1579</v>
      </c>
      <c r="G394" s="22" t="s">
        <v>1580</v>
      </c>
      <c r="H394" s="10" t="s">
        <v>1581</v>
      </c>
      <c r="I394" s="41">
        <v>101695.5</v>
      </c>
      <c r="J394" s="256">
        <f>3*Tabulka1[[#This Row],[cena za aktuální objednávku bez DPH]]</f>
        <v>305086.5</v>
      </c>
      <c r="K394" s="23" t="s">
        <v>1582</v>
      </c>
      <c r="L394" s="87"/>
      <c r="M394" s="148" t="s">
        <v>1603</v>
      </c>
      <c r="N394" s="11" t="s">
        <v>1604</v>
      </c>
      <c r="O394" s="23" t="s">
        <v>1488</v>
      </c>
      <c r="P394" s="23">
        <v>2025</v>
      </c>
    </row>
    <row r="395" spans="1:16">
      <c r="A395" s="143" t="s">
        <v>1583</v>
      </c>
      <c r="B395" s="23" t="s">
        <v>1589</v>
      </c>
      <c r="C395" s="23" t="s">
        <v>1576</v>
      </c>
      <c r="D395" s="23" t="s">
        <v>1584</v>
      </c>
      <c r="E395" s="23" t="s">
        <v>1578</v>
      </c>
      <c r="I395" s="3">
        <v>10044</v>
      </c>
      <c r="J395" s="253">
        <f>3*Tabulka1[[#This Row],[cena za aktuální objednávku bez DPH]]</f>
        <v>30132</v>
      </c>
      <c r="K395" s="23" t="s">
        <v>1582</v>
      </c>
      <c r="L395" s="87"/>
      <c r="M395" s="147" t="s">
        <v>64</v>
      </c>
      <c r="O395" s="23" t="s">
        <v>1488</v>
      </c>
      <c r="P395" s="23">
        <v>2025</v>
      </c>
    </row>
    <row r="396" spans="1:16">
      <c r="A396" s="143" t="s">
        <v>1585</v>
      </c>
      <c r="B396" s="23" t="s">
        <v>1586</v>
      </c>
      <c r="C396" s="23" t="s">
        <v>1576</v>
      </c>
      <c r="D396" s="23" t="s">
        <v>1587</v>
      </c>
      <c r="E396" s="23" t="s">
        <v>1578</v>
      </c>
      <c r="I396" s="8">
        <v>11299.5</v>
      </c>
      <c r="J396" s="253">
        <f>1*Tabulka1[[#This Row],[cena za aktuální objednávku bez DPH]]</f>
        <v>11299.5</v>
      </c>
      <c r="K396" s="23" t="s">
        <v>1582</v>
      </c>
      <c r="L396" s="87"/>
      <c r="M396" s="147" t="s">
        <v>64</v>
      </c>
      <c r="O396" s="23" t="s">
        <v>1488</v>
      </c>
      <c r="P396" s="23">
        <v>2025</v>
      </c>
    </row>
    <row r="397" spans="1:16" ht="30">
      <c r="A397" s="255" t="s">
        <v>1590</v>
      </c>
      <c r="B397" s="86" t="s">
        <v>1591</v>
      </c>
      <c r="C397" s="86" t="s">
        <v>1408</v>
      </c>
      <c r="D397" s="86" t="s">
        <v>242</v>
      </c>
      <c r="E397" s="87">
        <v>3841</v>
      </c>
      <c r="F397" s="87" t="s">
        <v>549</v>
      </c>
      <c r="G397" s="88" t="s">
        <v>244</v>
      </c>
      <c r="H397" s="87" t="s">
        <v>244</v>
      </c>
      <c r="I397" s="91">
        <v>7330</v>
      </c>
      <c r="J397" s="91">
        <v>7330</v>
      </c>
      <c r="K397" s="87" t="s">
        <v>50</v>
      </c>
      <c r="L397" s="87"/>
      <c r="M397" s="15" t="s">
        <v>64</v>
      </c>
      <c r="N397" s="22" t="s">
        <v>1594</v>
      </c>
      <c r="O397" s="23" t="s">
        <v>187</v>
      </c>
      <c r="P397" s="23">
        <v>2025</v>
      </c>
    </row>
    <row r="398" spans="1:16" ht="30">
      <c r="A398" s="255" t="s">
        <v>1592</v>
      </c>
      <c r="B398" s="86" t="s">
        <v>1593</v>
      </c>
      <c r="C398" s="86" t="s">
        <v>1408</v>
      </c>
      <c r="D398" s="86" t="s">
        <v>242</v>
      </c>
      <c r="E398" s="87">
        <v>3841</v>
      </c>
      <c r="F398" s="87" t="s">
        <v>549</v>
      </c>
      <c r="G398" s="88" t="s">
        <v>244</v>
      </c>
      <c r="H398" s="87" t="s">
        <v>244</v>
      </c>
      <c r="I398" s="91">
        <v>3520</v>
      </c>
      <c r="J398" s="91">
        <v>3520</v>
      </c>
      <c r="K398" s="87" t="s">
        <v>50</v>
      </c>
      <c r="L398" s="87"/>
      <c r="M398" s="15" t="s">
        <v>64</v>
      </c>
      <c r="N398" s="22" t="s">
        <v>1594</v>
      </c>
      <c r="O398" s="23" t="s">
        <v>187</v>
      </c>
      <c r="P398" s="23">
        <v>2025</v>
      </c>
    </row>
    <row r="399" spans="1:16">
      <c r="A399" s="228" t="s">
        <v>1595</v>
      </c>
      <c r="B399" s="212" t="s">
        <v>1596</v>
      </c>
      <c r="C399" s="212" t="s">
        <v>1408</v>
      </c>
      <c r="D399" s="212" t="s">
        <v>242</v>
      </c>
      <c r="E399" s="213">
        <v>3841</v>
      </c>
      <c r="F399" s="213" t="s">
        <v>549</v>
      </c>
      <c r="G399" s="214" t="s">
        <v>244</v>
      </c>
      <c r="H399" s="213" t="s">
        <v>244</v>
      </c>
      <c r="I399" s="215">
        <v>1800</v>
      </c>
      <c r="J399" s="215">
        <v>1800</v>
      </c>
      <c r="K399" s="213" t="s">
        <v>50</v>
      </c>
      <c r="L399" s="87"/>
      <c r="M399" s="15" t="s">
        <v>64</v>
      </c>
      <c r="N399" s="23" t="s">
        <v>1597</v>
      </c>
      <c r="O399" s="23" t="s">
        <v>187</v>
      </c>
      <c r="P399" s="23">
        <v>2025</v>
      </c>
    </row>
    <row r="400" spans="1:16" ht="60">
      <c r="A400" s="4" t="s">
        <v>1598</v>
      </c>
      <c r="B400" s="71" t="s">
        <v>1599</v>
      </c>
      <c r="C400" s="257" t="s">
        <v>1375</v>
      </c>
      <c r="D400" s="11" t="s">
        <v>1600</v>
      </c>
      <c r="E400" s="257">
        <v>4141</v>
      </c>
      <c r="F400" s="257" t="s">
        <v>1601</v>
      </c>
      <c r="G400" s="259" t="s">
        <v>244</v>
      </c>
      <c r="H400" s="260" t="s">
        <v>244</v>
      </c>
      <c r="I400" s="258">
        <v>8270</v>
      </c>
      <c r="J400" s="258">
        <v>82700</v>
      </c>
      <c r="K400" s="257" t="s">
        <v>50</v>
      </c>
      <c r="L400" s="87"/>
      <c r="M400" s="15" t="s">
        <v>64</v>
      </c>
      <c r="N400" s="22" t="s">
        <v>1613</v>
      </c>
      <c r="O400" s="23" t="s">
        <v>1602</v>
      </c>
      <c r="P400" s="23">
        <v>2025</v>
      </c>
    </row>
    <row r="401" spans="1:16" ht="31.5">
      <c r="A401" s="5" t="s">
        <v>1605</v>
      </c>
      <c r="B401" s="6" t="s">
        <v>1606</v>
      </c>
      <c r="C401" s="185" t="s">
        <v>72</v>
      </c>
      <c r="D401" s="185" t="s">
        <v>73</v>
      </c>
      <c r="E401" s="185">
        <v>3742</v>
      </c>
      <c r="F401" s="185" t="s">
        <v>1607</v>
      </c>
      <c r="G401" s="185" t="s">
        <v>274</v>
      </c>
      <c r="H401" s="10" t="s">
        <v>75</v>
      </c>
      <c r="I401" s="3">
        <v>14762</v>
      </c>
      <c r="J401" s="3">
        <v>14762</v>
      </c>
      <c r="K401" s="185" t="s">
        <v>25</v>
      </c>
      <c r="L401" s="87"/>
      <c r="M401" s="15" t="s">
        <v>64</v>
      </c>
      <c r="N401" s="62" t="s">
        <v>1612</v>
      </c>
      <c r="O401" s="23" t="s">
        <v>1106</v>
      </c>
      <c r="P401" s="23">
        <v>2025</v>
      </c>
    </row>
    <row r="402" spans="1:16" ht="31.5">
      <c r="A402" s="4" t="s">
        <v>1608</v>
      </c>
      <c r="B402" s="185" t="s">
        <v>1609</v>
      </c>
      <c r="C402" s="185" t="s">
        <v>72</v>
      </c>
      <c r="D402" s="185" t="s">
        <v>73</v>
      </c>
      <c r="E402" s="185">
        <v>3742</v>
      </c>
      <c r="F402" s="185" t="s">
        <v>1610</v>
      </c>
      <c r="G402" s="185" t="s">
        <v>274</v>
      </c>
      <c r="H402" s="10" t="s">
        <v>75</v>
      </c>
      <c r="I402" s="3">
        <v>14762</v>
      </c>
      <c r="J402" s="3">
        <v>14762</v>
      </c>
      <c r="K402" s="185" t="s">
        <v>25</v>
      </c>
      <c r="L402" s="87"/>
      <c r="M402" s="15" t="s">
        <v>64</v>
      </c>
      <c r="N402" s="62" t="s">
        <v>1611</v>
      </c>
      <c r="O402" s="23" t="s">
        <v>1106</v>
      </c>
      <c r="P402" s="23">
        <v>2025</v>
      </c>
    </row>
    <row r="403" spans="1:16" ht="24.75">
      <c r="A403" s="4">
        <v>102089</v>
      </c>
      <c r="B403" s="212" t="s">
        <v>1614</v>
      </c>
      <c r="C403" s="212" t="s">
        <v>1615</v>
      </c>
      <c r="D403" s="212" t="s">
        <v>1616</v>
      </c>
      <c r="E403" s="213">
        <v>3841</v>
      </c>
      <c r="F403" s="213" t="s">
        <v>1617</v>
      </c>
      <c r="G403" s="214" t="s">
        <v>244</v>
      </c>
      <c r="H403" s="213" t="s">
        <v>244</v>
      </c>
      <c r="I403" s="215">
        <v>6000</v>
      </c>
      <c r="J403" s="215">
        <v>6000</v>
      </c>
      <c r="K403" s="213" t="s">
        <v>50</v>
      </c>
      <c r="L403" s="87"/>
      <c r="M403" s="15" t="s">
        <v>64</v>
      </c>
      <c r="N403" s="23" t="s">
        <v>1620</v>
      </c>
      <c r="O403" s="23" t="s">
        <v>187</v>
      </c>
      <c r="P403" s="23">
        <v>2025</v>
      </c>
    </row>
    <row r="404" spans="1:16" ht="26.25">
      <c r="A404" s="90">
        <v>102083</v>
      </c>
      <c r="B404" s="86" t="s">
        <v>1618</v>
      </c>
      <c r="C404" s="212" t="s">
        <v>1615</v>
      </c>
      <c r="D404" s="212" t="s">
        <v>1616</v>
      </c>
      <c r="E404" s="213">
        <v>3841</v>
      </c>
      <c r="F404" s="213" t="s">
        <v>1617</v>
      </c>
      <c r="G404" s="214" t="s">
        <v>244</v>
      </c>
      <c r="H404" s="213" t="s">
        <v>244</v>
      </c>
      <c r="I404" s="215">
        <v>2310</v>
      </c>
      <c r="J404" s="215">
        <v>2310</v>
      </c>
      <c r="K404" s="213" t="s">
        <v>50</v>
      </c>
      <c r="L404" s="87"/>
      <c r="M404" s="15" t="s">
        <v>64</v>
      </c>
      <c r="N404" s="23" t="s">
        <v>1620</v>
      </c>
      <c r="O404" s="23" t="s">
        <v>187</v>
      </c>
      <c r="P404" s="23">
        <v>2025</v>
      </c>
    </row>
    <row r="405" spans="1:16">
      <c r="A405" s="90">
        <v>102070</v>
      </c>
      <c r="B405" s="86" t="s">
        <v>1619</v>
      </c>
      <c r="C405" s="212" t="s">
        <v>1615</v>
      </c>
      <c r="D405" s="212" t="s">
        <v>1616</v>
      </c>
      <c r="E405" s="213">
        <v>3841</v>
      </c>
      <c r="F405" s="213" t="s">
        <v>1617</v>
      </c>
      <c r="G405" s="214" t="s">
        <v>244</v>
      </c>
      <c r="H405" s="213" t="s">
        <v>244</v>
      </c>
      <c r="I405" s="215">
        <v>2880</v>
      </c>
      <c r="J405" s="215">
        <v>5760</v>
      </c>
      <c r="K405" s="213" t="s">
        <v>50</v>
      </c>
      <c r="L405" s="87"/>
      <c r="M405" s="15" t="s">
        <v>64</v>
      </c>
      <c r="N405" s="23" t="s">
        <v>1620</v>
      </c>
      <c r="O405" s="23" t="s">
        <v>187</v>
      </c>
      <c r="P405" s="23">
        <v>2025</v>
      </c>
    </row>
    <row r="406" spans="1:16" ht="120">
      <c r="A406" s="4" t="s">
        <v>1333</v>
      </c>
      <c r="B406" s="185" t="s">
        <v>1334</v>
      </c>
      <c r="C406" s="185" t="s">
        <v>292</v>
      </c>
      <c r="D406" s="11" t="s">
        <v>1335</v>
      </c>
      <c r="E406" s="185" t="s">
        <v>205</v>
      </c>
      <c r="F406" s="185" t="s">
        <v>560</v>
      </c>
      <c r="G406" s="185" t="s">
        <v>1332</v>
      </c>
      <c r="H406" s="185" t="s">
        <v>1151</v>
      </c>
      <c r="I406" s="3">
        <v>4728</v>
      </c>
      <c r="J406" s="3">
        <v>4728</v>
      </c>
      <c r="K406" s="185" t="s">
        <v>25</v>
      </c>
      <c r="L406" s="87"/>
      <c r="M406" s="15" t="s">
        <v>64</v>
      </c>
      <c r="N406" s="22" t="s">
        <v>1629</v>
      </c>
      <c r="O406" s="23" t="s">
        <v>226</v>
      </c>
      <c r="P406" s="23">
        <v>2025</v>
      </c>
    </row>
    <row r="407" spans="1:16">
      <c r="A407" s="4" t="s">
        <v>1336</v>
      </c>
      <c r="B407" s="185" t="s">
        <v>1337</v>
      </c>
      <c r="C407" s="185" t="s">
        <v>292</v>
      </c>
      <c r="D407" s="185" t="s">
        <v>1338</v>
      </c>
      <c r="E407" s="185" t="s">
        <v>205</v>
      </c>
      <c r="F407" s="185" t="s">
        <v>560</v>
      </c>
      <c r="G407" s="185" t="s">
        <v>1332</v>
      </c>
      <c r="H407" s="185" t="s">
        <v>1151</v>
      </c>
      <c r="I407" s="3">
        <v>5422</v>
      </c>
      <c r="J407" s="3">
        <v>5422</v>
      </c>
      <c r="K407" s="185" t="s">
        <v>25</v>
      </c>
      <c r="L407" s="87"/>
      <c r="M407" s="15" t="s">
        <v>64</v>
      </c>
      <c r="O407" s="23" t="s">
        <v>226</v>
      </c>
      <c r="P407" s="23">
        <v>2025</v>
      </c>
    </row>
    <row r="408" spans="1:16" ht="60">
      <c r="A408" s="4">
        <v>3161680</v>
      </c>
      <c r="B408" s="185" t="s">
        <v>1621</v>
      </c>
      <c r="C408" s="185" t="s">
        <v>1622</v>
      </c>
      <c r="D408" s="185" t="s">
        <v>1623</v>
      </c>
      <c r="E408" s="185" t="s">
        <v>1624</v>
      </c>
      <c r="F408" s="185" t="s">
        <v>65</v>
      </c>
      <c r="G408" s="185" t="s">
        <v>1625</v>
      </c>
      <c r="H408" s="23" t="s">
        <v>1628</v>
      </c>
      <c r="I408" s="3">
        <v>9000</v>
      </c>
      <c r="J408" s="253">
        <f>4*Tabulka1[[#This Row],[cena za aktuální objednávku bez DPH]]</f>
        <v>36000</v>
      </c>
      <c r="K408" s="185" t="s">
        <v>50</v>
      </c>
      <c r="L408" s="87"/>
      <c r="M408" s="15" t="s">
        <v>64</v>
      </c>
      <c r="N408" s="22" t="s">
        <v>1651</v>
      </c>
      <c r="O408" s="23" t="s">
        <v>59</v>
      </c>
      <c r="P408" s="23">
        <v>2025</v>
      </c>
    </row>
    <row r="409" spans="1:16" ht="45">
      <c r="A409" s="4">
        <v>3112700</v>
      </c>
      <c r="B409" s="186" t="s">
        <v>1626</v>
      </c>
      <c r="C409" s="185" t="s">
        <v>1622</v>
      </c>
      <c r="D409" s="185" t="s">
        <v>1623</v>
      </c>
      <c r="E409" s="185" t="s">
        <v>1624</v>
      </c>
      <c r="F409" s="185" t="s">
        <v>65</v>
      </c>
      <c r="G409" s="185" t="s">
        <v>1625</v>
      </c>
      <c r="H409" s="23" t="s">
        <v>1628</v>
      </c>
      <c r="I409" s="3">
        <v>10950</v>
      </c>
      <c r="J409" s="253">
        <f>4*Tabulka1[[#This Row],[cena za aktuální objednávku bez DPH]]</f>
        <v>43800</v>
      </c>
      <c r="K409" s="185" t="s">
        <v>50</v>
      </c>
      <c r="L409" s="87"/>
      <c r="M409" s="15" t="s">
        <v>64</v>
      </c>
      <c r="N409" s="22" t="s">
        <v>1630</v>
      </c>
      <c r="O409" s="23" t="s">
        <v>59</v>
      </c>
      <c r="P409" s="23">
        <v>2025</v>
      </c>
    </row>
    <row r="410" spans="1:16" ht="45">
      <c r="A410" s="4">
        <v>3114660</v>
      </c>
      <c r="B410" s="186" t="s">
        <v>1627</v>
      </c>
      <c r="C410" s="185" t="s">
        <v>1622</v>
      </c>
      <c r="D410" s="185" t="s">
        <v>1623</v>
      </c>
      <c r="E410" s="185" t="s">
        <v>1624</v>
      </c>
      <c r="F410" s="185" t="s">
        <v>65</v>
      </c>
      <c r="G410" s="185" t="s">
        <v>1625</v>
      </c>
      <c r="H410" s="23" t="s">
        <v>1628</v>
      </c>
      <c r="I410" s="3">
        <v>9950</v>
      </c>
      <c r="J410" s="253">
        <f>4*Tabulka1[[#This Row],[cena za aktuální objednávku bez DPH]]</f>
        <v>39800</v>
      </c>
      <c r="K410" s="185" t="s">
        <v>50</v>
      </c>
      <c r="L410" s="87"/>
      <c r="M410" s="15" t="s">
        <v>64</v>
      </c>
      <c r="N410" s="22" t="s">
        <v>1650</v>
      </c>
      <c r="O410" s="23" t="s">
        <v>59</v>
      </c>
      <c r="P410" s="23">
        <v>2025</v>
      </c>
    </row>
    <row r="411" spans="1:16" ht="173.25">
      <c r="A411" s="290" t="s">
        <v>1631</v>
      </c>
      <c r="B411" s="263" t="s">
        <v>1632</v>
      </c>
      <c r="C411" s="264" t="s">
        <v>1633</v>
      </c>
      <c r="D411" s="265" t="s">
        <v>1634</v>
      </c>
      <c r="E411" s="291">
        <v>4141</v>
      </c>
      <c r="F411" s="291" t="s">
        <v>1635</v>
      </c>
      <c r="G411" s="291" t="s">
        <v>244</v>
      </c>
      <c r="H411" s="291"/>
      <c r="I411" s="289">
        <v>5523</v>
      </c>
      <c r="J411" s="292">
        <v>220920</v>
      </c>
      <c r="K411" s="257" t="s">
        <v>50</v>
      </c>
      <c r="L411" s="267"/>
      <c r="M411" s="15" t="s">
        <v>1902</v>
      </c>
      <c r="N411" s="275" t="s">
        <v>1654</v>
      </c>
      <c r="O411" s="23" t="s">
        <v>807</v>
      </c>
      <c r="P411" s="23">
        <v>2025</v>
      </c>
    </row>
    <row r="412" spans="1:16" ht="75">
      <c r="A412" s="269" t="s">
        <v>1637</v>
      </c>
      <c r="B412" s="270" t="s">
        <v>1638</v>
      </c>
      <c r="C412" s="264" t="s">
        <v>1633</v>
      </c>
      <c r="D412" s="265" t="s">
        <v>1639</v>
      </c>
      <c r="E412" s="264">
        <v>4141</v>
      </c>
      <c r="F412" s="264" t="s">
        <v>1635</v>
      </c>
      <c r="G412" s="264" t="s">
        <v>1636</v>
      </c>
      <c r="H412" s="276" t="s">
        <v>1652</v>
      </c>
      <c r="I412" s="271">
        <v>14027</v>
      </c>
      <c r="J412" s="262">
        <v>236706.3</v>
      </c>
      <c r="K412" s="266" t="s">
        <v>50</v>
      </c>
      <c r="L412" s="267"/>
      <c r="M412" s="15" t="s">
        <v>1904</v>
      </c>
      <c r="N412" s="274" t="s">
        <v>1655</v>
      </c>
      <c r="O412" s="23" t="s">
        <v>807</v>
      </c>
      <c r="P412" s="23">
        <v>2025</v>
      </c>
    </row>
    <row r="413" spans="1:16">
      <c r="A413" s="269" t="s">
        <v>1640</v>
      </c>
      <c r="B413" s="269" t="s">
        <v>1641</v>
      </c>
      <c r="C413" s="264" t="s">
        <v>1633</v>
      </c>
      <c r="D413" s="264" t="s">
        <v>1642</v>
      </c>
      <c r="E413" s="264">
        <v>4141</v>
      </c>
      <c r="F413" s="264" t="s">
        <v>1635</v>
      </c>
      <c r="G413" s="264" t="s">
        <v>1636</v>
      </c>
      <c r="H413" s="276" t="s">
        <v>1652</v>
      </c>
      <c r="I413" s="262" t="s">
        <v>1643</v>
      </c>
      <c r="J413" s="262" t="s">
        <v>1643</v>
      </c>
      <c r="K413" s="266" t="s">
        <v>50</v>
      </c>
      <c r="L413" s="267"/>
      <c r="M413" s="15" t="s">
        <v>64</v>
      </c>
      <c r="N413" s="268"/>
      <c r="O413" s="23" t="s">
        <v>807</v>
      </c>
      <c r="P413" s="23">
        <v>2025</v>
      </c>
    </row>
    <row r="414" spans="1:16">
      <c r="A414" s="269" t="s">
        <v>1644</v>
      </c>
      <c r="B414" s="269" t="s">
        <v>1645</v>
      </c>
      <c r="C414" s="264" t="s">
        <v>1633</v>
      </c>
      <c r="D414" s="263" t="s">
        <v>1646</v>
      </c>
      <c r="E414" s="264">
        <v>4141</v>
      </c>
      <c r="F414" s="264" t="s">
        <v>1635</v>
      </c>
      <c r="G414" s="264" t="s">
        <v>1636</v>
      </c>
      <c r="H414" s="276" t="s">
        <v>1652</v>
      </c>
      <c r="I414" s="262" t="s">
        <v>1643</v>
      </c>
      <c r="J414" s="262" t="s">
        <v>1643</v>
      </c>
      <c r="K414" s="266" t="s">
        <v>50</v>
      </c>
      <c r="L414" s="267"/>
      <c r="M414" s="15" t="s">
        <v>64</v>
      </c>
      <c r="N414" s="268"/>
      <c r="O414" s="23" t="s">
        <v>807</v>
      </c>
      <c r="P414" s="23">
        <v>2025</v>
      </c>
    </row>
    <row r="415" spans="1:16" ht="165">
      <c r="A415" s="266">
        <v>704760</v>
      </c>
      <c r="B415" s="266" t="s">
        <v>1647</v>
      </c>
      <c r="C415" s="266" t="s">
        <v>1648</v>
      </c>
      <c r="D415" s="273" t="s">
        <v>1649</v>
      </c>
      <c r="E415" s="266">
        <v>4141</v>
      </c>
      <c r="F415" s="266" t="s">
        <v>13</v>
      </c>
      <c r="G415" s="266" t="s">
        <v>1372</v>
      </c>
      <c r="H415" s="276" t="s">
        <v>1653</v>
      </c>
      <c r="I415" s="261">
        <v>29150</v>
      </c>
      <c r="J415" s="272">
        <v>120000</v>
      </c>
      <c r="K415" s="266" t="s">
        <v>50</v>
      </c>
      <c r="L415" s="267"/>
      <c r="M415" s="15" t="s">
        <v>64</v>
      </c>
      <c r="N415" s="274" t="s">
        <v>1680</v>
      </c>
      <c r="O415" s="23" t="s">
        <v>807</v>
      </c>
      <c r="P415" s="23">
        <v>2025</v>
      </c>
    </row>
    <row r="416" spans="1:16">
      <c r="A416" s="249" t="s">
        <v>1656</v>
      </c>
      <c r="B416" s="185" t="s">
        <v>1657</v>
      </c>
      <c r="C416" s="11" t="s">
        <v>1055</v>
      </c>
      <c r="D416" s="11" t="s">
        <v>89</v>
      </c>
      <c r="E416" s="4">
        <v>3741</v>
      </c>
      <c r="F416" s="185" t="s">
        <v>90</v>
      </c>
      <c r="G416" s="185" t="s">
        <v>91</v>
      </c>
      <c r="H416" s="10" t="s">
        <v>211</v>
      </c>
      <c r="I416" s="3">
        <v>11050</v>
      </c>
      <c r="J416" s="3">
        <f>0.5*Tabulka1[[#This Row],[cena za aktuální objednávku bez DPH]]</f>
        <v>5525</v>
      </c>
      <c r="K416" s="185" t="s">
        <v>50</v>
      </c>
      <c r="L416" s="87"/>
      <c r="M416" s="15" t="s">
        <v>64</v>
      </c>
      <c r="N416" s="3" t="s">
        <v>1674</v>
      </c>
      <c r="O416" s="23" t="s">
        <v>95</v>
      </c>
      <c r="P416" s="23">
        <v>2025</v>
      </c>
    </row>
    <row r="417" spans="1:16" ht="30">
      <c r="A417" s="250" t="s">
        <v>1658</v>
      </c>
      <c r="B417" s="71" t="s">
        <v>1659</v>
      </c>
      <c r="C417" s="11" t="s">
        <v>27</v>
      </c>
      <c r="D417" s="11" t="s">
        <v>89</v>
      </c>
      <c r="E417" s="4">
        <v>3741</v>
      </c>
      <c r="F417" s="185" t="s">
        <v>90</v>
      </c>
      <c r="G417" s="185" t="s">
        <v>91</v>
      </c>
      <c r="H417" s="10" t="s">
        <v>211</v>
      </c>
      <c r="I417" s="3">
        <v>5750</v>
      </c>
      <c r="J417" s="3">
        <f>6*Tabulka1[[#This Row],[cena za aktuální objednávku bez DPH]]</f>
        <v>34500</v>
      </c>
      <c r="K417" s="185" t="s">
        <v>50</v>
      </c>
      <c r="L417" s="87"/>
      <c r="M417" s="15" t="s">
        <v>64</v>
      </c>
      <c r="N417" s="42" t="s">
        <v>1675</v>
      </c>
      <c r="O417" s="23" t="s">
        <v>95</v>
      </c>
      <c r="P417" s="23">
        <v>2025</v>
      </c>
    </row>
    <row r="418" spans="1:16">
      <c r="A418" s="249" t="s">
        <v>1660</v>
      </c>
      <c r="B418" s="185" t="s">
        <v>1661</v>
      </c>
      <c r="C418" s="11" t="s">
        <v>27</v>
      </c>
      <c r="D418" s="11" t="s">
        <v>89</v>
      </c>
      <c r="E418" s="4">
        <v>3741</v>
      </c>
      <c r="F418" s="185" t="s">
        <v>90</v>
      </c>
      <c r="G418" s="185" t="s">
        <v>91</v>
      </c>
      <c r="H418" s="10" t="s">
        <v>211</v>
      </c>
      <c r="I418" s="3">
        <v>3456</v>
      </c>
      <c r="J418" s="3">
        <f>1*Tabulka1[[#This Row],[cena za aktuální objednávku bez DPH]]</f>
        <v>3456</v>
      </c>
      <c r="K418" s="185" t="s">
        <v>50</v>
      </c>
      <c r="L418" s="87"/>
      <c r="M418" s="15" t="s">
        <v>64</v>
      </c>
      <c r="N418" s="3" t="s">
        <v>1662</v>
      </c>
      <c r="O418" s="23" t="s">
        <v>95</v>
      </c>
      <c r="P418" s="23">
        <v>2025</v>
      </c>
    </row>
    <row r="419" spans="1:16">
      <c r="A419" s="249" t="s">
        <v>1663</v>
      </c>
      <c r="B419" s="185" t="s">
        <v>1664</v>
      </c>
      <c r="C419" s="11" t="s">
        <v>1665</v>
      </c>
      <c r="D419" s="11" t="s">
        <v>89</v>
      </c>
      <c r="E419" s="4">
        <v>3741</v>
      </c>
      <c r="F419" s="185" t="s">
        <v>90</v>
      </c>
      <c r="G419" s="185" t="s">
        <v>91</v>
      </c>
      <c r="H419" s="10" t="s">
        <v>211</v>
      </c>
      <c r="I419" s="3">
        <v>15348</v>
      </c>
      <c r="J419" s="3">
        <f>1*Tabulka1[[#This Row],[cena za aktuální objednávku bez DPH]]</f>
        <v>15348</v>
      </c>
      <c r="K419" s="185" t="s">
        <v>50</v>
      </c>
      <c r="L419" s="87"/>
      <c r="M419" s="15" t="s">
        <v>64</v>
      </c>
      <c r="N419" s="3" t="s">
        <v>453</v>
      </c>
      <c r="O419" s="23" t="s">
        <v>95</v>
      </c>
      <c r="P419" s="23">
        <v>2025</v>
      </c>
    </row>
    <row r="420" spans="1:16">
      <c r="A420" s="249" t="s">
        <v>1666</v>
      </c>
      <c r="B420" s="185" t="s">
        <v>1667</v>
      </c>
      <c r="C420" s="11" t="s">
        <v>27</v>
      </c>
      <c r="D420" s="11" t="s">
        <v>89</v>
      </c>
      <c r="E420" s="4">
        <v>3741</v>
      </c>
      <c r="F420" s="185" t="s">
        <v>90</v>
      </c>
      <c r="G420" s="185" t="s">
        <v>91</v>
      </c>
      <c r="H420" s="10" t="s">
        <v>211</v>
      </c>
      <c r="I420" s="3">
        <v>3613</v>
      </c>
      <c r="J420" s="3">
        <f>1*Tabulka1[[#This Row],[cena za aktuální objednávku bez DPH]]</f>
        <v>3613</v>
      </c>
      <c r="K420" s="185" t="s">
        <v>50</v>
      </c>
      <c r="L420" s="87"/>
      <c r="M420" s="15" t="s">
        <v>64</v>
      </c>
      <c r="N420" s="3" t="s">
        <v>1662</v>
      </c>
      <c r="O420" s="23" t="s">
        <v>95</v>
      </c>
      <c r="P420" s="23">
        <v>2025</v>
      </c>
    </row>
    <row r="421" spans="1:16">
      <c r="A421" s="249" t="s">
        <v>1668</v>
      </c>
      <c r="B421" s="185" t="s">
        <v>1669</v>
      </c>
      <c r="C421" s="11" t="s">
        <v>27</v>
      </c>
      <c r="D421" s="11" t="s">
        <v>89</v>
      </c>
      <c r="E421" s="4">
        <v>3741</v>
      </c>
      <c r="F421" s="185" t="s">
        <v>90</v>
      </c>
      <c r="G421" s="185" t="s">
        <v>91</v>
      </c>
      <c r="H421" s="10" t="s">
        <v>211</v>
      </c>
      <c r="I421" s="3">
        <v>3456</v>
      </c>
      <c r="J421" s="3">
        <f>1*Tabulka1[[#This Row],[cena za aktuální objednávku bez DPH]]</f>
        <v>3456</v>
      </c>
      <c r="K421" s="185" t="s">
        <v>50</v>
      </c>
      <c r="L421" s="87"/>
      <c r="M421" s="15" t="s">
        <v>64</v>
      </c>
      <c r="N421" s="3" t="s">
        <v>1662</v>
      </c>
      <c r="O421" s="23" t="s">
        <v>95</v>
      </c>
      <c r="P421" s="23">
        <v>2025</v>
      </c>
    </row>
    <row r="422" spans="1:16">
      <c r="A422" s="249" t="s">
        <v>1670</v>
      </c>
      <c r="B422" s="185" t="s">
        <v>1671</v>
      </c>
      <c r="C422" s="11" t="s">
        <v>210</v>
      </c>
      <c r="D422" s="11" t="s">
        <v>89</v>
      </c>
      <c r="E422" s="4">
        <v>3741</v>
      </c>
      <c r="F422" s="185" t="s">
        <v>90</v>
      </c>
      <c r="G422" s="185" t="s">
        <v>91</v>
      </c>
      <c r="H422" s="10" t="s">
        <v>211</v>
      </c>
      <c r="I422" s="3">
        <v>3363</v>
      </c>
      <c r="J422" s="3">
        <f>1*Tabulka1[[#This Row],[cena za aktuální objednávku bez DPH]]</f>
        <v>3363</v>
      </c>
      <c r="K422" s="185" t="s">
        <v>50</v>
      </c>
      <c r="L422" s="87"/>
      <c r="M422" s="15" t="s">
        <v>64</v>
      </c>
      <c r="N422" s="3" t="s">
        <v>1662</v>
      </c>
      <c r="O422" s="23" t="s">
        <v>95</v>
      </c>
      <c r="P422" s="23">
        <v>2025</v>
      </c>
    </row>
    <row r="423" spans="1:16">
      <c r="A423" s="249" t="s">
        <v>1672</v>
      </c>
      <c r="B423" s="185" t="s">
        <v>1673</v>
      </c>
      <c r="C423" s="11" t="s">
        <v>1665</v>
      </c>
      <c r="D423" s="11" t="s">
        <v>89</v>
      </c>
      <c r="E423" s="4">
        <v>3741</v>
      </c>
      <c r="F423" s="185" t="s">
        <v>90</v>
      </c>
      <c r="G423" s="185" t="s">
        <v>91</v>
      </c>
      <c r="H423" s="10" t="s">
        <v>211</v>
      </c>
      <c r="I423" s="31">
        <v>5450</v>
      </c>
      <c r="J423" s="3">
        <f>1*Tabulka1[[#This Row],[cena za aktuální objednávku bez DPH]]</f>
        <v>5450</v>
      </c>
      <c r="K423" s="185" t="s">
        <v>50</v>
      </c>
      <c r="L423" s="87"/>
      <c r="M423" s="15" t="s">
        <v>64</v>
      </c>
      <c r="N423" s="3" t="s">
        <v>453</v>
      </c>
      <c r="O423" s="23" t="s">
        <v>95</v>
      </c>
      <c r="P423" s="23">
        <v>2025</v>
      </c>
    </row>
    <row r="424" spans="1:16" ht="45">
      <c r="A424" s="4" t="s">
        <v>1676</v>
      </c>
      <c r="B424" s="185" t="s">
        <v>1677</v>
      </c>
      <c r="C424" s="11" t="s">
        <v>1569</v>
      </c>
      <c r="D424" s="11" t="s">
        <v>1678</v>
      </c>
      <c r="E424" s="185">
        <v>3541</v>
      </c>
      <c r="F424" s="11" t="s">
        <v>531</v>
      </c>
      <c r="G424" s="185" t="s">
        <v>532</v>
      </c>
      <c r="H424" s="185" t="s">
        <v>244</v>
      </c>
      <c r="I424" s="3">
        <v>1858</v>
      </c>
      <c r="J424" s="3">
        <f>2*Tabulka1[[#This Row],[cena za aktuální objednávku bez DPH]]</f>
        <v>3716</v>
      </c>
      <c r="K424" s="185" t="s">
        <v>50</v>
      </c>
      <c r="L424" s="87"/>
      <c r="M424" s="15" t="s">
        <v>64</v>
      </c>
      <c r="N424" s="22" t="s">
        <v>1679</v>
      </c>
      <c r="O424" s="23" t="s">
        <v>270</v>
      </c>
      <c r="P424" s="23">
        <v>2025</v>
      </c>
    </row>
    <row r="425" spans="1:16" ht="30">
      <c r="A425" s="4" t="s">
        <v>1681</v>
      </c>
      <c r="B425" s="185" t="s">
        <v>1682</v>
      </c>
      <c r="C425" s="185" t="s">
        <v>1683</v>
      </c>
      <c r="D425" s="185" t="s">
        <v>1684</v>
      </c>
      <c r="E425" s="185" t="s">
        <v>205</v>
      </c>
      <c r="F425" s="185" t="s">
        <v>120</v>
      </c>
      <c r="G425" s="185" t="s">
        <v>1685</v>
      </c>
      <c r="H425" s="185"/>
      <c r="I425" s="3">
        <v>135000</v>
      </c>
      <c r="J425" s="41">
        <v>135000</v>
      </c>
      <c r="K425" s="185" t="s">
        <v>25</v>
      </c>
      <c r="L425" s="87"/>
      <c r="M425" s="85" t="s">
        <v>1845</v>
      </c>
      <c r="N425" s="22" t="s">
        <v>1690</v>
      </c>
      <c r="O425" s="23" t="s">
        <v>226</v>
      </c>
      <c r="P425" s="23">
        <v>2025</v>
      </c>
    </row>
    <row r="426" spans="1:16">
      <c r="A426" s="18" t="s">
        <v>1686</v>
      </c>
      <c r="B426" s="186" t="s">
        <v>1687</v>
      </c>
      <c r="C426" s="185" t="s">
        <v>1683</v>
      </c>
      <c r="D426" s="185" t="s">
        <v>1684</v>
      </c>
      <c r="E426" s="185" t="s">
        <v>205</v>
      </c>
      <c r="F426" s="185" t="s">
        <v>120</v>
      </c>
      <c r="G426" s="185" t="s">
        <v>1685</v>
      </c>
      <c r="H426" s="185"/>
      <c r="I426" s="3">
        <v>135000</v>
      </c>
      <c r="J426" s="41">
        <v>135000</v>
      </c>
      <c r="K426" s="185" t="s">
        <v>25</v>
      </c>
      <c r="L426" s="87"/>
      <c r="M426" s="85" t="s">
        <v>1845</v>
      </c>
      <c r="O426" s="23" t="s">
        <v>226</v>
      </c>
      <c r="P426" s="23">
        <v>2025</v>
      </c>
    </row>
    <row r="427" spans="1:16">
      <c r="A427" s="18" t="s">
        <v>1688</v>
      </c>
      <c r="B427" s="186" t="s">
        <v>1689</v>
      </c>
      <c r="C427" s="185" t="s">
        <v>1683</v>
      </c>
      <c r="D427" s="185" t="s">
        <v>1684</v>
      </c>
      <c r="E427" s="185" t="s">
        <v>205</v>
      </c>
      <c r="F427" s="185" t="s">
        <v>120</v>
      </c>
      <c r="G427" s="185" t="s">
        <v>1685</v>
      </c>
      <c r="H427" s="185"/>
      <c r="I427" s="3">
        <v>120000</v>
      </c>
      <c r="J427" s="41">
        <v>120000</v>
      </c>
      <c r="K427" s="185" t="s">
        <v>25</v>
      </c>
      <c r="L427" s="87"/>
      <c r="M427" s="85" t="s">
        <v>1845</v>
      </c>
      <c r="O427" s="23" t="s">
        <v>226</v>
      </c>
      <c r="P427" s="23">
        <v>2025</v>
      </c>
    </row>
    <row r="428" spans="1:16" ht="78.75">
      <c r="A428" s="143" t="s">
        <v>1694</v>
      </c>
      <c r="B428" s="185" t="s">
        <v>1691</v>
      </c>
      <c r="C428" s="185" t="s">
        <v>1692</v>
      </c>
      <c r="D428" s="185" t="s">
        <v>1693</v>
      </c>
      <c r="E428" s="185">
        <v>3741</v>
      </c>
      <c r="F428" s="185" t="s">
        <v>1693</v>
      </c>
      <c r="G428" s="185"/>
      <c r="H428" s="185"/>
      <c r="I428" s="3">
        <v>2120</v>
      </c>
      <c r="J428" s="3">
        <f>1*Tabulka1[[#This Row],[cena za aktuální objednávku bez DPH]]</f>
        <v>2120</v>
      </c>
      <c r="K428" s="185" t="s">
        <v>50</v>
      </c>
      <c r="L428" s="87"/>
      <c r="M428" s="15" t="s">
        <v>64</v>
      </c>
      <c r="N428" s="25" t="s">
        <v>1695</v>
      </c>
      <c r="O428" s="23" t="s">
        <v>122</v>
      </c>
      <c r="P428" s="23">
        <v>2025</v>
      </c>
    </row>
    <row r="429" spans="1:16" ht="120">
      <c r="A429" s="249" t="s">
        <v>1696</v>
      </c>
      <c r="B429" s="185" t="s">
        <v>1697</v>
      </c>
      <c r="C429" s="11" t="s">
        <v>27</v>
      </c>
      <c r="D429" s="11" t="s">
        <v>89</v>
      </c>
      <c r="E429" s="185">
        <v>3741</v>
      </c>
      <c r="F429" s="185" t="s">
        <v>90</v>
      </c>
      <c r="G429" s="185" t="s">
        <v>91</v>
      </c>
      <c r="H429" s="10" t="s">
        <v>211</v>
      </c>
      <c r="I429" s="3">
        <v>44000</v>
      </c>
      <c r="J429" s="3" t="s">
        <v>453</v>
      </c>
      <c r="K429" s="185" t="s">
        <v>50</v>
      </c>
      <c r="L429" s="87"/>
      <c r="M429" s="15" t="s">
        <v>64</v>
      </c>
      <c r="N429" s="22" t="s">
        <v>1726</v>
      </c>
      <c r="O429" s="23" t="s">
        <v>95</v>
      </c>
      <c r="P429" s="23">
        <v>2025</v>
      </c>
    </row>
    <row r="430" spans="1:16">
      <c r="A430" s="110" t="s">
        <v>1698</v>
      </c>
      <c r="B430" s="169" t="s">
        <v>1699</v>
      </c>
      <c r="C430" s="185" t="s">
        <v>1700</v>
      </c>
      <c r="D430" s="185" t="s">
        <v>1701</v>
      </c>
      <c r="E430" s="185">
        <v>3742</v>
      </c>
      <c r="F430" s="185" t="s">
        <v>1702</v>
      </c>
      <c r="G430" s="185" t="s">
        <v>1703</v>
      </c>
      <c r="H430" s="10" t="s">
        <v>1721</v>
      </c>
      <c r="I430" s="31" t="s">
        <v>1704</v>
      </c>
      <c r="J430" s="31" t="s">
        <v>1704</v>
      </c>
      <c r="K430" s="185" t="s">
        <v>50</v>
      </c>
      <c r="L430" s="87"/>
      <c r="M430" s="15" t="s">
        <v>64</v>
      </c>
      <c r="N430" s="23" t="s">
        <v>1724</v>
      </c>
      <c r="O430" s="23" t="s">
        <v>1106</v>
      </c>
      <c r="P430" s="23">
        <v>2025</v>
      </c>
    </row>
    <row r="431" spans="1:16">
      <c r="A431" s="110" t="s">
        <v>1705</v>
      </c>
      <c r="B431" s="169" t="s">
        <v>1706</v>
      </c>
      <c r="C431" s="185" t="s">
        <v>1700</v>
      </c>
      <c r="D431" s="185" t="s">
        <v>1707</v>
      </c>
      <c r="E431" s="185">
        <v>3742</v>
      </c>
      <c r="F431" s="185" t="s">
        <v>1702</v>
      </c>
      <c r="G431" s="185" t="s">
        <v>1703</v>
      </c>
      <c r="H431" s="10" t="s">
        <v>1721</v>
      </c>
      <c r="I431" s="31" t="s">
        <v>1708</v>
      </c>
      <c r="J431" s="31" t="s">
        <v>1708</v>
      </c>
      <c r="K431" s="185" t="s">
        <v>50</v>
      </c>
      <c r="L431" s="87"/>
      <c r="M431" s="15" t="s">
        <v>64</v>
      </c>
      <c r="N431" s="23" t="s">
        <v>1724</v>
      </c>
      <c r="O431" s="23" t="s">
        <v>1106</v>
      </c>
      <c r="P431" s="23">
        <v>2025</v>
      </c>
    </row>
    <row r="432" spans="1:16" ht="16.5">
      <c r="A432" s="110" t="s">
        <v>1709</v>
      </c>
      <c r="B432" s="277" t="s">
        <v>1710</v>
      </c>
      <c r="C432" s="185" t="s">
        <v>1711</v>
      </c>
      <c r="D432" s="185" t="s">
        <v>1712</v>
      </c>
      <c r="E432" s="185">
        <v>3742</v>
      </c>
      <c r="F432" s="185" t="s">
        <v>159</v>
      </c>
      <c r="G432" s="185" t="s">
        <v>1703</v>
      </c>
      <c r="H432" s="10" t="s">
        <v>1722</v>
      </c>
      <c r="I432" s="31" t="s">
        <v>1713</v>
      </c>
      <c r="J432" s="31" t="s">
        <v>1713</v>
      </c>
      <c r="K432" s="185" t="s">
        <v>50</v>
      </c>
      <c r="L432" s="87"/>
      <c r="M432" s="15" t="s">
        <v>64</v>
      </c>
      <c r="N432" s="23" t="s">
        <v>1725</v>
      </c>
      <c r="O432" s="23" t="s">
        <v>1106</v>
      </c>
      <c r="P432" s="23">
        <v>2025</v>
      </c>
    </row>
    <row r="433" spans="1:16" ht="16.5">
      <c r="A433" s="110" t="s">
        <v>1714</v>
      </c>
      <c r="B433" s="277" t="s">
        <v>1715</v>
      </c>
      <c r="C433" s="185" t="s">
        <v>1711</v>
      </c>
      <c r="D433" s="185" t="s">
        <v>1712</v>
      </c>
      <c r="E433" s="185">
        <v>3742</v>
      </c>
      <c r="F433" s="185" t="s">
        <v>159</v>
      </c>
      <c r="G433" s="185" t="s">
        <v>1703</v>
      </c>
      <c r="H433" s="10" t="s">
        <v>1722</v>
      </c>
      <c r="I433" s="31" t="s">
        <v>1713</v>
      </c>
      <c r="J433" s="31" t="s">
        <v>1713</v>
      </c>
      <c r="K433" s="185" t="s">
        <v>50</v>
      </c>
      <c r="L433" s="87"/>
      <c r="M433" s="15" t="s">
        <v>64</v>
      </c>
      <c r="N433" s="23" t="s">
        <v>1725</v>
      </c>
      <c r="O433" s="23" t="s">
        <v>1106</v>
      </c>
      <c r="P433" s="23">
        <v>2025</v>
      </c>
    </row>
    <row r="434" spans="1:16" ht="30">
      <c r="A434" s="4" t="s">
        <v>1716</v>
      </c>
      <c r="B434" s="185" t="s">
        <v>1717</v>
      </c>
      <c r="C434" s="185" t="s">
        <v>1718</v>
      </c>
      <c r="D434" s="185" t="s">
        <v>1719</v>
      </c>
      <c r="E434" s="185">
        <v>3742</v>
      </c>
      <c r="F434" s="185" t="s">
        <v>120</v>
      </c>
      <c r="G434" s="185" t="s">
        <v>50</v>
      </c>
      <c r="H434" s="10" t="s">
        <v>1723</v>
      </c>
      <c r="I434" s="31" t="s">
        <v>1720</v>
      </c>
      <c r="J434" s="31" t="s">
        <v>1720</v>
      </c>
      <c r="K434" s="185" t="s">
        <v>50</v>
      </c>
      <c r="L434" s="87"/>
      <c r="M434" s="15" t="s">
        <v>64</v>
      </c>
      <c r="N434" s="22" t="s">
        <v>1719</v>
      </c>
      <c r="O434" s="23" t="s">
        <v>1106</v>
      </c>
      <c r="P434" s="23">
        <v>2025</v>
      </c>
    </row>
    <row r="435" spans="1:16" ht="60">
      <c r="A435" s="4" t="s">
        <v>1727</v>
      </c>
      <c r="B435" s="185" t="s">
        <v>1728</v>
      </c>
      <c r="C435" s="185" t="s">
        <v>1729</v>
      </c>
      <c r="D435" s="185" t="s">
        <v>1730</v>
      </c>
      <c r="E435" s="185">
        <v>3342</v>
      </c>
      <c r="F435" s="185" t="s">
        <v>1731</v>
      </c>
      <c r="G435" s="185" t="s">
        <v>1732</v>
      </c>
      <c r="H435" s="10" t="s">
        <v>1733</v>
      </c>
      <c r="I435" s="3">
        <v>5747</v>
      </c>
      <c r="J435" s="3">
        <v>5747</v>
      </c>
      <c r="K435" s="185" t="s">
        <v>25</v>
      </c>
      <c r="L435" s="87"/>
      <c r="M435" s="15" t="s">
        <v>64</v>
      </c>
      <c r="N435" s="22" t="s">
        <v>1735</v>
      </c>
      <c r="O435" s="23" t="s">
        <v>1734</v>
      </c>
      <c r="P435" s="23">
        <v>2025</v>
      </c>
    </row>
    <row r="436" spans="1:16" ht="60">
      <c r="A436" s="38">
        <v>1140</v>
      </c>
      <c r="B436" s="185" t="s">
        <v>1736</v>
      </c>
      <c r="C436" s="11" t="s">
        <v>1737</v>
      </c>
      <c r="D436" s="11" t="s">
        <v>1738</v>
      </c>
      <c r="E436" s="185">
        <v>3541</v>
      </c>
      <c r="F436" s="11" t="s">
        <v>1739</v>
      </c>
      <c r="G436" s="185" t="s">
        <v>532</v>
      </c>
      <c r="H436" s="185" t="s">
        <v>244</v>
      </c>
      <c r="I436" s="278">
        <v>4550</v>
      </c>
      <c r="J436" s="278">
        <f>4550*4</f>
        <v>18200</v>
      </c>
      <c r="K436" s="185" t="s">
        <v>50</v>
      </c>
      <c r="L436" s="87"/>
      <c r="M436" s="15" t="s">
        <v>64</v>
      </c>
      <c r="N436" s="22" t="s">
        <v>1743</v>
      </c>
      <c r="O436" s="23" t="s">
        <v>270</v>
      </c>
      <c r="P436" s="23">
        <v>2025</v>
      </c>
    </row>
    <row r="437" spans="1:16" ht="60">
      <c r="A437" s="279">
        <v>1141</v>
      </c>
      <c r="B437" s="185" t="s">
        <v>1740</v>
      </c>
      <c r="C437" s="11" t="s">
        <v>1737</v>
      </c>
      <c r="D437" s="11" t="s">
        <v>1738</v>
      </c>
      <c r="E437" s="185">
        <v>3541</v>
      </c>
      <c r="F437" s="11" t="s">
        <v>1739</v>
      </c>
      <c r="G437" s="185" t="s">
        <v>532</v>
      </c>
      <c r="H437" s="185" t="s">
        <v>244</v>
      </c>
      <c r="I437" s="185">
        <v>5500</v>
      </c>
      <c r="J437" s="185">
        <v>5500</v>
      </c>
      <c r="K437" s="185" t="s">
        <v>50</v>
      </c>
      <c r="L437" s="87"/>
      <c r="M437" s="15" t="s">
        <v>64</v>
      </c>
      <c r="O437" s="23" t="s">
        <v>270</v>
      </c>
      <c r="P437" s="23">
        <v>2025</v>
      </c>
    </row>
    <row r="438" spans="1:16" ht="60">
      <c r="A438" s="159">
        <v>1142</v>
      </c>
      <c r="B438" s="185" t="s">
        <v>1741</v>
      </c>
      <c r="C438" s="11" t="s">
        <v>1737</v>
      </c>
      <c r="D438" s="11" t="s">
        <v>1738</v>
      </c>
      <c r="E438" s="185">
        <v>3541</v>
      </c>
      <c r="F438" s="11" t="s">
        <v>1739</v>
      </c>
      <c r="G438" s="185" t="s">
        <v>532</v>
      </c>
      <c r="H438" s="169" t="s">
        <v>244</v>
      </c>
      <c r="I438" s="185">
        <v>4340</v>
      </c>
      <c r="J438" s="185">
        <f>4340*4</f>
        <v>17360</v>
      </c>
      <c r="K438" s="185" t="s">
        <v>50</v>
      </c>
      <c r="L438" s="87"/>
      <c r="M438" s="15" t="s">
        <v>64</v>
      </c>
      <c r="O438" s="23" t="s">
        <v>270</v>
      </c>
      <c r="P438" s="23">
        <v>2025</v>
      </c>
    </row>
    <row r="439" spans="1:16" ht="60">
      <c r="A439" s="159">
        <v>1144</v>
      </c>
      <c r="B439" s="185" t="s">
        <v>1742</v>
      </c>
      <c r="C439" s="11" t="s">
        <v>1737</v>
      </c>
      <c r="D439" s="11" t="s">
        <v>1738</v>
      </c>
      <c r="E439" s="185">
        <v>3541</v>
      </c>
      <c r="F439" s="11" t="s">
        <v>1739</v>
      </c>
      <c r="G439" s="185" t="s">
        <v>532</v>
      </c>
      <c r="H439" s="169" t="s">
        <v>244</v>
      </c>
      <c r="I439" s="185">
        <v>13600</v>
      </c>
      <c r="J439" s="185">
        <v>13600</v>
      </c>
      <c r="K439" s="185" t="s">
        <v>50</v>
      </c>
      <c r="L439" s="87"/>
      <c r="M439" s="15" t="s">
        <v>64</v>
      </c>
      <c r="O439" s="23" t="s">
        <v>270</v>
      </c>
      <c r="P439" s="23">
        <v>2025</v>
      </c>
    </row>
    <row r="440" spans="1:16" ht="60">
      <c r="A440" s="4">
        <v>10446049</v>
      </c>
      <c r="B440" s="185" t="s">
        <v>1744</v>
      </c>
      <c r="C440" s="187" t="s">
        <v>802</v>
      </c>
      <c r="D440" s="281" t="s">
        <v>1745</v>
      </c>
      <c r="E440" s="187">
        <v>4141</v>
      </c>
      <c r="F440" s="187" t="s">
        <v>1746</v>
      </c>
      <c r="G440" s="187" t="s">
        <v>1747</v>
      </c>
      <c r="H440" s="286" t="s">
        <v>806</v>
      </c>
      <c r="I440" s="283">
        <v>1733</v>
      </c>
      <c r="J440" s="285">
        <v>20796</v>
      </c>
      <c r="K440" s="257" t="s">
        <v>25</v>
      </c>
      <c r="L440" s="87"/>
      <c r="M440" s="15" t="s">
        <v>64</v>
      </c>
      <c r="N440" s="22" t="s">
        <v>1754</v>
      </c>
      <c r="O440" s="23" t="s">
        <v>807</v>
      </c>
      <c r="P440" s="23">
        <v>2025</v>
      </c>
    </row>
    <row r="441" spans="1:16">
      <c r="A441" s="4">
        <v>10446655</v>
      </c>
      <c r="B441" s="185" t="s">
        <v>1748</v>
      </c>
      <c r="C441" s="187" t="s">
        <v>802</v>
      </c>
      <c r="D441" s="281" t="s">
        <v>1749</v>
      </c>
      <c r="E441" s="187">
        <v>4141</v>
      </c>
      <c r="F441" s="187" t="s">
        <v>1746</v>
      </c>
      <c r="G441" s="187" t="s">
        <v>1747</v>
      </c>
      <c r="H441" s="286" t="s">
        <v>806</v>
      </c>
      <c r="I441" s="222">
        <v>1255</v>
      </c>
      <c r="J441" s="107">
        <v>15060</v>
      </c>
      <c r="K441" s="257" t="s">
        <v>25</v>
      </c>
      <c r="L441" s="87"/>
      <c r="M441" s="15" t="s">
        <v>64</v>
      </c>
      <c r="N441" s="287" t="s">
        <v>1755</v>
      </c>
      <c r="O441" s="23" t="s">
        <v>807</v>
      </c>
      <c r="P441" s="23">
        <v>2025</v>
      </c>
    </row>
    <row r="442" spans="1:16">
      <c r="A442" s="4">
        <v>10446449</v>
      </c>
      <c r="B442" s="185" t="s">
        <v>1750</v>
      </c>
      <c r="C442" s="187" t="s">
        <v>802</v>
      </c>
      <c r="D442" s="187" t="s">
        <v>1751</v>
      </c>
      <c r="E442" s="187">
        <v>4141</v>
      </c>
      <c r="F442" s="187" t="s">
        <v>1746</v>
      </c>
      <c r="G442" s="187" t="s">
        <v>1747</v>
      </c>
      <c r="H442" s="286" t="s">
        <v>806</v>
      </c>
      <c r="I442" s="284">
        <v>1847</v>
      </c>
      <c r="J442" s="280">
        <v>22164</v>
      </c>
      <c r="K442" s="257" t="s">
        <v>25</v>
      </c>
      <c r="L442" s="87"/>
      <c r="M442" s="15" t="s">
        <v>64</v>
      </c>
      <c r="O442" s="23" t="s">
        <v>807</v>
      </c>
      <c r="P442" s="23">
        <v>2025</v>
      </c>
    </row>
    <row r="443" spans="1:16">
      <c r="A443" s="4">
        <v>10446458</v>
      </c>
      <c r="B443" s="185" t="s">
        <v>1752</v>
      </c>
      <c r="C443" s="187" t="s">
        <v>802</v>
      </c>
      <c r="D443" s="282" t="s">
        <v>1753</v>
      </c>
      <c r="E443" s="187">
        <v>4141</v>
      </c>
      <c r="F443" s="187" t="s">
        <v>1746</v>
      </c>
      <c r="G443" s="187" t="s">
        <v>1747</v>
      </c>
      <c r="H443" s="286" t="s">
        <v>806</v>
      </c>
      <c r="I443" s="284">
        <v>377</v>
      </c>
      <c r="J443" s="280">
        <v>1131</v>
      </c>
      <c r="K443" s="257" t="s">
        <v>25</v>
      </c>
      <c r="L443" s="87"/>
      <c r="M443" s="15" t="s">
        <v>64</v>
      </c>
      <c r="O443" s="23" t="s">
        <v>807</v>
      </c>
      <c r="P443" s="23">
        <v>2025</v>
      </c>
    </row>
    <row r="444" spans="1:16">
      <c r="A444" s="4" t="s">
        <v>1756</v>
      </c>
      <c r="B444" s="288" t="s">
        <v>1757</v>
      </c>
      <c r="C444" s="169" t="s">
        <v>1758</v>
      </c>
      <c r="D444" s="169" t="s">
        <v>1759</v>
      </c>
      <c r="E444" s="169">
        <v>3245</v>
      </c>
      <c r="F444" s="169" t="s">
        <v>998</v>
      </c>
      <c r="G444" s="169" t="s">
        <v>77</v>
      </c>
      <c r="H444" s="10" t="s">
        <v>999</v>
      </c>
      <c r="I444" s="280">
        <v>2973</v>
      </c>
      <c r="J444" s="280">
        <f>6*Tabulka1[[#This Row],[cena za aktuální objednávku bez DPH]]</f>
        <v>17838</v>
      </c>
      <c r="K444" s="169" t="s">
        <v>50</v>
      </c>
      <c r="L444" s="87"/>
      <c r="M444" s="15" t="s">
        <v>64</v>
      </c>
      <c r="N444" s="23" t="s">
        <v>1775</v>
      </c>
      <c r="O444" s="23" t="s">
        <v>178</v>
      </c>
      <c r="P444" s="23">
        <v>2025</v>
      </c>
    </row>
    <row r="445" spans="1:16" ht="31.5">
      <c r="A445" s="20" t="s">
        <v>1760</v>
      </c>
      <c r="B445" s="170" t="s">
        <v>1761</v>
      </c>
      <c r="C445" s="169" t="s">
        <v>996</v>
      </c>
      <c r="D445" s="169" t="s">
        <v>1762</v>
      </c>
      <c r="E445" s="169">
        <v>3245</v>
      </c>
      <c r="F445" s="169" t="s">
        <v>998</v>
      </c>
      <c r="G445" s="169" t="s">
        <v>77</v>
      </c>
      <c r="H445" s="10" t="s">
        <v>999</v>
      </c>
      <c r="I445" s="280">
        <v>16130</v>
      </c>
      <c r="J445" s="280">
        <v>16130</v>
      </c>
      <c r="K445" s="169" t="s">
        <v>50</v>
      </c>
      <c r="L445" s="87"/>
      <c r="M445" s="15" t="s">
        <v>64</v>
      </c>
      <c r="N445" s="25" t="s">
        <v>1776</v>
      </c>
      <c r="O445" s="23" t="s">
        <v>178</v>
      </c>
      <c r="P445" s="23">
        <v>2025</v>
      </c>
    </row>
    <row r="446" spans="1:16" ht="15.75">
      <c r="A446" s="20" t="s">
        <v>1763</v>
      </c>
      <c r="B446" s="185" t="s">
        <v>1764</v>
      </c>
      <c r="C446" s="169" t="s">
        <v>996</v>
      </c>
      <c r="D446" s="169" t="s">
        <v>1765</v>
      </c>
      <c r="E446" s="169">
        <v>3245</v>
      </c>
      <c r="F446" s="169" t="s">
        <v>998</v>
      </c>
      <c r="G446" s="169" t="s">
        <v>77</v>
      </c>
      <c r="H446" s="10" t="s">
        <v>999</v>
      </c>
      <c r="I446" s="280">
        <v>16130</v>
      </c>
      <c r="J446" s="280">
        <v>16130</v>
      </c>
      <c r="K446" s="169" t="s">
        <v>50</v>
      </c>
      <c r="L446" s="87"/>
      <c r="M446" s="15" t="s">
        <v>64</v>
      </c>
      <c r="O446" s="23" t="s">
        <v>178</v>
      </c>
      <c r="P446" s="23">
        <v>2025</v>
      </c>
    </row>
    <row r="447" spans="1:16" ht="15.75">
      <c r="A447" s="20" t="s">
        <v>1766</v>
      </c>
      <c r="B447" s="185" t="s">
        <v>1767</v>
      </c>
      <c r="C447" s="169" t="s">
        <v>996</v>
      </c>
      <c r="D447" s="169" t="s">
        <v>1768</v>
      </c>
      <c r="E447" s="169">
        <v>3245</v>
      </c>
      <c r="F447" s="169" t="s">
        <v>998</v>
      </c>
      <c r="G447" s="169" t="s">
        <v>77</v>
      </c>
      <c r="H447" s="10" t="s">
        <v>999</v>
      </c>
      <c r="I447" s="280">
        <v>16130</v>
      </c>
      <c r="J447" s="280">
        <v>16130</v>
      </c>
      <c r="K447" s="169" t="s">
        <v>50</v>
      </c>
      <c r="L447" s="87"/>
      <c r="M447" s="15" t="s">
        <v>64</v>
      </c>
      <c r="O447" s="23" t="s">
        <v>178</v>
      </c>
      <c r="P447" s="23">
        <v>2025</v>
      </c>
    </row>
    <row r="448" spans="1:16" ht="15.75">
      <c r="A448" s="20" t="s">
        <v>1769</v>
      </c>
      <c r="B448" s="185" t="s">
        <v>1770</v>
      </c>
      <c r="C448" s="169" t="s">
        <v>996</v>
      </c>
      <c r="D448" s="169" t="s">
        <v>1771</v>
      </c>
      <c r="E448" s="169">
        <v>3245</v>
      </c>
      <c r="F448" s="169" t="s">
        <v>998</v>
      </c>
      <c r="G448" s="169" t="s">
        <v>77</v>
      </c>
      <c r="H448" s="10" t="s">
        <v>999</v>
      </c>
      <c r="I448" s="280">
        <v>16130</v>
      </c>
      <c r="J448" s="280">
        <v>16130</v>
      </c>
      <c r="K448" s="169" t="s">
        <v>50</v>
      </c>
      <c r="L448" s="87"/>
      <c r="M448" s="15" t="s">
        <v>64</v>
      </c>
      <c r="O448" s="23" t="s">
        <v>178</v>
      </c>
      <c r="P448" s="23">
        <v>2025</v>
      </c>
    </row>
    <row r="449" spans="1:16" ht="15.75">
      <c r="A449" s="20" t="s">
        <v>1772</v>
      </c>
      <c r="B449" s="185" t="s">
        <v>1773</v>
      </c>
      <c r="C449" s="169" t="s">
        <v>996</v>
      </c>
      <c r="D449" s="169" t="s">
        <v>1774</v>
      </c>
      <c r="E449" s="169">
        <v>3245</v>
      </c>
      <c r="F449" s="169" t="s">
        <v>998</v>
      </c>
      <c r="G449" s="169" t="s">
        <v>77</v>
      </c>
      <c r="H449" s="10" t="s">
        <v>999</v>
      </c>
      <c r="I449" s="280">
        <v>16130</v>
      </c>
      <c r="J449" s="280">
        <v>16130</v>
      </c>
      <c r="K449" s="169" t="s">
        <v>50</v>
      </c>
      <c r="L449" s="87"/>
      <c r="M449" s="15" t="s">
        <v>64</v>
      </c>
      <c r="O449" s="23" t="s">
        <v>178</v>
      </c>
      <c r="P449" s="23">
        <v>2025</v>
      </c>
    </row>
    <row r="450" spans="1:16" ht="60">
      <c r="A450" s="186">
        <v>23013</v>
      </c>
      <c r="B450" s="186" t="s">
        <v>1778</v>
      </c>
      <c r="C450" s="185" t="s">
        <v>1779</v>
      </c>
      <c r="D450" s="185" t="s">
        <v>1777</v>
      </c>
      <c r="E450" s="185">
        <v>3342</v>
      </c>
      <c r="F450" s="185" t="s">
        <v>1780</v>
      </c>
      <c r="G450" s="185" t="s">
        <v>1781</v>
      </c>
      <c r="H450" s="10" t="s">
        <v>1782</v>
      </c>
      <c r="I450" s="280">
        <v>3654</v>
      </c>
      <c r="J450" s="280">
        <v>3654</v>
      </c>
      <c r="K450" s="185" t="s">
        <v>25</v>
      </c>
      <c r="L450" s="87"/>
      <c r="M450" s="15" t="s">
        <v>64</v>
      </c>
      <c r="N450" s="22" t="s">
        <v>1783</v>
      </c>
      <c r="O450" s="23" t="s">
        <v>61</v>
      </c>
      <c r="P450" s="23">
        <v>2025</v>
      </c>
    </row>
    <row r="451" spans="1:16" ht="30">
      <c r="A451" s="294" t="s">
        <v>1784</v>
      </c>
      <c r="B451" s="212" t="s">
        <v>1785</v>
      </c>
      <c r="C451" s="212" t="s">
        <v>1408</v>
      </c>
      <c r="D451" s="212" t="s">
        <v>242</v>
      </c>
      <c r="E451" s="213">
        <v>3841</v>
      </c>
      <c r="F451" s="213" t="s">
        <v>549</v>
      </c>
      <c r="G451" s="214" t="s">
        <v>244</v>
      </c>
      <c r="H451" s="213" t="s">
        <v>244</v>
      </c>
      <c r="I451" s="215">
        <v>651</v>
      </c>
      <c r="J451" s="215">
        <v>651</v>
      </c>
      <c r="K451" s="213" t="s">
        <v>50</v>
      </c>
      <c r="L451" s="87"/>
      <c r="M451" s="15" t="s">
        <v>64</v>
      </c>
      <c r="N451" s="7" t="s">
        <v>1816</v>
      </c>
      <c r="O451" s="23" t="s">
        <v>187</v>
      </c>
      <c r="P451" s="23">
        <v>2025</v>
      </c>
    </row>
    <row r="452" spans="1:16" ht="16.5">
      <c r="A452" s="294" t="s">
        <v>1786</v>
      </c>
      <c r="B452" s="86" t="s">
        <v>1787</v>
      </c>
      <c r="C452" s="89" t="s">
        <v>1408</v>
      </c>
      <c r="D452" s="86" t="s">
        <v>242</v>
      </c>
      <c r="E452" s="87">
        <v>3841</v>
      </c>
      <c r="F452" s="87" t="s">
        <v>549</v>
      </c>
      <c r="G452" s="88" t="s">
        <v>244</v>
      </c>
      <c r="H452" s="87" t="s">
        <v>244</v>
      </c>
      <c r="I452" s="91">
        <v>8280</v>
      </c>
      <c r="J452" s="91">
        <v>8280</v>
      </c>
      <c r="K452" s="87" t="s">
        <v>50</v>
      </c>
      <c r="L452" s="87"/>
      <c r="M452" s="15" t="s">
        <v>64</v>
      </c>
      <c r="N452" s="23" t="s">
        <v>1815</v>
      </c>
      <c r="O452" s="23" t="s">
        <v>187</v>
      </c>
      <c r="P452" s="23">
        <v>2025</v>
      </c>
    </row>
    <row r="453" spans="1:16" ht="16.5">
      <c r="A453" s="294" t="s">
        <v>1788</v>
      </c>
      <c r="B453" s="86" t="s">
        <v>1789</v>
      </c>
      <c r="C453" s="89" t="s">
        <v>1408</v>
      </c>
      <c r="D453" s="86" t="s">
        <v>242</v>
      </c>
      <c r="E453" s="87">
        <v>3841</v>
      </c>
      <c r="F453" s="87" t="s">
        <v>549</v>
      </c>
      <c r="G453" s="88" t="s">
        <v>244</v>
      </c>
      <c r="H453" s="87" t="s">
        <v>244</v>
      </c>
      <c r="I453" s="91">
        <v>2110</v>
      </c>
      <c r="J453" s="91">
        <v>2110</v>
      </c>
      <c r="K453" s="87" t="s">
        <v>50</v>
      </c>
      <c r="L453" s="87"/>
      <c r="M453" s="15" t="s">
        <v>64</v>
      </c>
      <c r="N453" s="23" t="s">
        <v>1815</v>
      </c>
      <c r="O453" s="23" t="s">
        <v>187</v>
      </c>
      <c r="P453" s="23">
        <v>2025</v>
      </c>
    </row>
    <row r="454" spans="1:16" ht="16.5">
      <c r="A454" s="294" t="s">
        <v>1790</v>
      </c>
      <c r="B454" s="293" t="s">
        <v>1791</v>
      </c>
      <c r="C454" s="32" t="s">
        <v>1408</v>
      </c>
      <c r="D454" s="32" t="s">
        <v>242</v>
      </c>
      <c r="E454" s="38">
        <v>3841</v>
      </c>
      <c r="F454" s="38" t="s">
        <v>549</v>
      </c>
      <c r="G454" s="33" t="s">
        <v>244</v>
      </c>
      <c r="H454" s="38" t="s">
        <v>244</v>
      </c>
      <c r="I454" s="31">
        <v>2030</v>
      </c>
      <c r="J454" s="31">
        <v>2030</v>
      </c>
      <c r="K454" s="38" t="s">
        <v>50</v>
      </c>
      <c r="L454" s="87"/>
      <c r="M454" s="15" t="s">
        <v>64</v>
      </c>
      <c r="N454" s="23" t="s">
        <v>1815</v>
      </c>
      <c r="O454" s="23" t="s">
        <v>187</v>
      </c>
      <c r="P454" s="23">
        <v>2025</v>
      </c>
    </row>
    <row r="455" spans="1:16">
      <c r="A455" s="4" t="s">
        <v>1792</v>
      </c>
      <c r="B455" s="293" t="s">
        <v>1793</v>
      </c>
      <c r="C455" s="32" t="s">
        <v>1408</v>
      </c>
      <c r="D455" s="32" t="s">
        <v>242</v>
      </c>
      <c r="E455" s="38">
        <v>3841</v>
      </c>
      <c r="F455" s="38" t="s">
        <v>549</v>
      </c>
      <c r="G455" s="33" t="s">
        <v>244</v>
      </c>
      <c r="H455" s="38" t="s">
        <v>244</v>
      </c>
      <c r="I455" s="296">
        <v>4220</v>
      </c>
      <c r="J455" s="296">
        <v>4220</v>
      </c>
      <c r="K455" s="38" t="s">
        <v>50</v>
      </c>
      <c r="L455" s="87"/>
      <c r="M455" s="15" t="s">
        <v>64</v>
      </c>
      <c r="N455" s="23" t="s">
        <v>1815</v>
      </c>
      <c r="O455" s="23" t="s">
        <v>187</v>
      </c>
      <c r="P455" s="23">
        <v>2025</v>
      </c>
    </row>
    <row r="456" spans="1:16">
      <c r="A456" s="295" t="s">
        <v>1794</v>
      </c>
      <c r="B456" s="293" t="s">
        <v>1795</v>
      </c>
      <c r="C456" s="32" t="s">
        <v>1408</v>
      </c>
      <c r="D456" s="32" t="s">
        <v>242</v>
      </c>
      <c r="E456" s="38">
        <v>3841</v>
      </c>
      <c r="F456" s="38" t="s">
        <v>549</v>
      </c>
      <c r="G456" s="33" t="s">
        <v>244</v>
      </c>
      <c r="H456" s="38" t="s">
        <v>244</v>
      </c>
      <c r="I456" s="296">
        <f>2853+500</f>
        <v>3353</v>
      </c>
      <c r="J456" s="296">
        <f>1*Tabulka1[[#This Row],[cena za aktuální objednávku bez DPH]]</f>
        <v>3353</v>
      </c>
      <c r="K456" s="38" t="s">
        <v>50</v>
      </c>
      <c r="L456" s="87"/>
      <c r="M456" s="15" t="s">
        <v>64</v>
      </c>
      <c r="N456" s="287" t="s">
        <v>1817</v>
      </c>
      <c r="O456" s="23" t="s">
        <v>187</v>
      </c>
      <c r="P456" s="23">
        <v>2025</v>
      </c>
    </row>
    <row r="457" spans="1:16" ht="135">
      <c r="A457" s="143" t="s">
        <v>1796</v>
      </c>
      <c r="B457" s="23" t="s">
        <v>1797</v>
      </c>
      <c r="C457" s="23" t="s">
        <v>311</v>
      </c>
      <c r="D457" s="23" t="s">
        <v>1798</v>
      </c>
      <c r="E457" s="23">
        <v>3342</v>
      </c>
      <c r="F457" s="22" t="s">
        <v>1799</v>
      </c>
      <c r="G457" s="22" t="s">
        <v>314</v>
      </c>
      <c r="H457" s="10" t="s">
        <v>315</v>
      </c>
      <c r="I457" s="8">
        <v>8588</v>
      </c>
      <c r="J457" s="253" t="s">
        <v>316</v>
      </c>
      <c r="K457" s="297" t="s">
        <v>50</v>
      </c>
      <c r="L457" s="87"/>
      <c r="M457" s="15" t="s">
        <v>64</v>
      </c>
      <c r="N457" s="22" t="s">
        <v>1818</v>
      </c>
      <c r="O457" s="23" t="s">
        <v>1422</v>
      </c>
      <c r="P457" s="23">
        <v>2025</v>
      </c>
    </row>
    <row r="458" spans="1:16" ht="75">
      <c r="A458" s="143" t="s">
        <v>1800</v>
      </c>
      <c r="B458" s="23" t="s">
        <v>1801</v>
      </c>
      <c r="C458" s="23" t="s">
        <v>311</v>
      </c>
      <c r="D458" s="23" t="s">
        <v>1802</v>
      </c>
      <c r="E458" s="23">
        <v>3342</v>
      </c>
      <c r="F458" s="22" t="s">
        <v>1803</v>
      </c>
      <c r="G458" s="22" t="s">
        <v>314</v>
      </c>
      <c r="H458" s="10" t="s">
        <v>315</v>
      </c>
      <c r="I458" s="8">
        <v>8739</v>
      </c>
      <c r="J458" s="253" t="s">
        <v>316</v>
      </c>
      <c r="K458" s="297" t="s">
        <v>50</v>
      </c>
      <c r="L458" s="87"/>
      <c r="M458" s="15" t="s">
        <v>64</v>
      </c>
      <c r="N458" s="23" t="s">
        <v>1813</v>
      </c>
      <c r="O458" s="23" t="s">
        <v>1422</v>
      </c>
      <c r="P458" s="23">
        <v>2025</v>
      </c>
    </row>
    <row r="459" spans="1:16" ht="75">
      <c r="A459" s="143" t="s">
        <v>1804</v>
      </c>
      <c r="B459" s="23" t="s">
        <v>1805</v>
      </c>
      <c r="C459" s="23" t="s">
        <v>311</v>
      </c>
      <c r="D459" s="23" t="s">
        <v>1806</v>
      </c>
      <c r="E459" s="23">
        <v>3342</v>
      </c>
      <c r="F459" s="22" t="s">
        <v>1799</v>
      </c>
      <c r="G459" s="22" t="s">
        <v>314</v>
      </c>
      <c r="H459" s="10" t="s">
        <v>315</v>
      </c>
      <c r="I459" s="8">
        <v>9163</v>
      </c>
      <c r="J459" s="253" t="s">
        <v>316</v>
      </c>
      <c r="K459" s="297" t="s">
        <v>50</v>
      </c>
      <c r="L459" s="87"/>
      <c r="M459" s="15" t="s">
        <v>64</v>
      </c>
      <c r="N459" s="23" t="s">
        <v>1814</v>
      </c>
      <c r="O459" s="23" t="s">
        <v>1422</v>
      </c>
      <c r="P459" s="23">
        <v>2025</v>
      </c>
    </row>
    <row r="460" spans="1:16" ht="75">
      <c r="A460" s="143" t="s">
        <v>1807</v>
      </c>
      <c r="B460" s="23" t="s">
        <v>1808</v>
      </c>
      <c r="C460" s="23" t="s">
        <v>241</v>
      </c>
      <c r="D460" s="23" t="s">
        <v>1809</v>
      </c>
      <c r="E460" s="23">
        <v>3342</v>
      </c>
      <c r="F460" s="22" t="s">
        <v>1803</v>
      </c>
      <c r="G460" s="22" t="s">
        <v>314</v>
      </c>
      <c r="H460" s="10" t="s">
        <v>315</v>
      </c>
      <c r="I460" s="8">
        <v>2610</v>
      </c>
      <c r="J460" s="253" t="s">
        <v>316</v>
      </c>
      <c r="K460" s="297" t="s">
        <v>50</v>
      </c>
      <c r="L460" s="87"/>
      <c r="M460" s="15" t="s">
        <v>64</v>
      </c>
      <c r="N460" s="23" t="s">
        <v>1815</v>
      </c>
      <c r="O460" s="23" t="s">
        <v>1422</v>
      </c>
      <c r="P460" s="23">
        <v>2025</v>
      </c>
    </row>
    <row r="461" spans="1:16" ht="75">
      <c r="A461" s="143" t="s">
        <v>1810</v>
      </c>
      <c r="B461" s="23" t="s">
        <v>1811</v>
      </c>
      <c r="C461" s="23" t="s">
        <v>241</v>
      </c>
      <c r="D461" s="23" t="s">
        <v>1812</v>
      </c>
      <c r="E461" s="23">
        <v>3342</v>
      </c>
      <c r="F461" s="22" t="s">
        <v>1799</v>
      </c>
      <c r="G461" s="22" t="s">
        <v>314</v>
      </c>
      <c r="H461" s="10" t="s">
        <v>315</v>
      </c>
      <c r="I461" s="8">
        <v>4790</v>
      </c>
      <c r="J461" s="253" t="s">
        <v>316</v>
      </c>
      <c r="K461" s="297" t="s">
        <v>50</v>
      </c>
      <c r="L461" s="87"/>
      <c r="M461" s="15" t="s">
        <v>64</v>
      </c>
      <c r="N461" s="23" t="s">
        <v>1815</v>
      </c>
      <c r="O461" s="23" t="s">
        <v>1422</v>
      </c>
      <c r="P461" s="23">
        <v>2025</v>
      </c>
    </row>
    <row r="462" spans="1:16" ht="30">
      <c r="A462" s="4">
        <v>243502</v>
      </c>
      <c r="B462" s="185" t="s">
        <v>1819</v>
      </c>
      <c r="C462" s="185" t="s">
        <v>1820</v>
      </c>
      <c r="D462" s="185" t="s">
        <v>1821</v>
      </c>
      <c r="E462" s="185">
        <v>2211</v>
      </c>
      <c r="F462" s="185" t="s">
        <v>464</v>
      </c>
      <c r="G462" s="185" t="s">
        <v>244</v>
      </c>
      <c r="H462" s="185" t="s">
        <v>244</v>
      </c>
      <c r="I462" s="3">
        <v>3430</v>
      </c>
      <c r="J462" s="253">
        <f>1*Tabulka1[[#This Row],[cena za aktuální objednávku bez DPH]]</f>
        <v>3430</v>
      </c>
      <c r="K462" s="38" t="s">
        <v>25</v>
      </c>
      <c r="L462" s="87"/>
      <c r="M462" s="15" t="s">
        <v>64</v>
      </c>
      <c r="N462" s="22" t="s">
        <v>1823</v>
      </c>
      <c r="O462" s="23" t="s">
        <v>1822</v>
      </c>
      <c r="P462" s="23">
        <v>2025</v>
      </c>
    </row>
    <row r="463" spans="1:16" ht="60">
      <c r="A463" s="299" t="s">
        <v>1824</v>
      </c>
      <c r="B463" s="298" t="s">
        <v>1825</v>
      </c>
      <c r="C463" s="11" t="s">
        <v>1665</v>
      </c>
      <c r="D463" s="11" t="s">
        <v>89</v>
      </c>
      <c r="E463" s="185">
        <v>3741</v>
      </c>
      <c r="F463" s="185" t="s">
        <v>90</v>
      </c>
      <c r="G463" s="185" t="s">
        <v>91</v>
      </c>
      <c r="H463" s="10" t="s">
        <v>211</v>
      </c>
      <c r="I463" s="3">
        <v>6452</v>
      </c>
      <c r="J463" s="3">
        <f>1*Tabulka1[[#This Row],[cena za aktuální objednávku bez DPH]]</f>
        <v>6452</v>
      </c>
      <c r="K463" s="38" t="s">
        <v>50</v>
      </c>
      <c r="L463" s="87"/>
      <c r="M463" s="15" t="s">
        <v>64</v>
      </c>
      <c r="N463" s="11" t="s">
        <v>1826</v>
      </c>
      <c r="O463" s="37" t="s">
        <v>95</v>
      </c>
      <c r="P463" s="23">
        <v>2025</v>
      </c>
    </row>
    <row r="464" spans="1:16" ht="90">
      <c r="A464" s="4">
        <v>4342</v>
      </c>
      <c r="B464" s="185" t="s">
        <v>1827</v>
      </c>
      <c r="C464" s="185" t="s">
        <v>1828</v>
      </c>
      <c r="D464" s="185" t="s">
        <v>1829</v>
      </c>
      <c r="E464" s="185">
        <v>3341</v>
      </c>
      <c r="F464" s="185" t="s">
        <v>1830</v>
      </c>
      <c r="G464" s="185" t="s">
        <v>1831</v>
      </c>
      <c r="H464" s="10" t="s">
        <v>1832</v>
      </c>
      <c r="I464" s="3">
        <v>13779.11</v>
      </c>
      <c r="J464" s="3">
        <v>454710</v>
      </c>
      <c r="K464" s="38" t="s">
        <v>50</v>
      </c>
      <c r="L464" s="87"/>
      <c r="M464" s="85" t="s">
        <v>1834</v>
      </c>
      <c r="N464" s="22" t="s">
        <v>1836</v>
      </c>
      <c r="O464" s="23" t="s">
        <v>1835</v>
      </c>
      <c r="P464" s="23">
        <v>2025</v>
      </c>
    </row>
    <row r="465" spans="1:16">
      <c r="A465" s="18">
        <v>4345</v>
      </c>
      <c r="B465" s="186" t="s">
        <v>1833</v>
      </c>
      <c r="C465" s="185" t="s">
        <v>1828</v>
      </c>
      <c r="D465" s="185" t="s">
        <v>1829</v>
      </c>
      <c r="E465" s="185">
        <v>3341</v>
      </c>
      <c r="F465" s="185" t="s">
        <v>1830</v>
      </c>
      <c r="G465" s="185" t="s">
        <v>1831</v>
      </c>
      <c r="H465" s="10" t="s">
        <v>1832</v>
      </c>
      <c r="I465" s="3">
        <v>6273</v>
      </c>
      <c r="J465" s="3">
        <v>207009</v>
      </c>
      <c r="K465" s="38" t="s">
        <v>50</v>
      </c>
      <c r="L465" s="87"/>
      <c r="M465" s="85" t="s">
        <v>1834</v>
      </c>
      <c r="O465" s="37" t="s">
        <v>1835</v>
      </c>
      <c r="P465" s="23">
        <v>2025</v>
      </c>
    </row>
    <row r="466" spans="1:16" ht="30">
      <c r="A466" s="300">
        <v>36635</v>
      </c>
      <c r="B466" s="11" t="s">
        <v>1837</v>
      </c>
      <c r="C466" s="212" t="s">
        <v>1838</v>
      </c>
      <c r="D466" s="212" t="s">
        <v>242</v>
      </c>
      <c r="E466" s="213">
        <v>3841</v>
      </c>
      <c r="F466" s="213" t="s">
        <v>549</v>
      </c>
      <c r="G466" s="214" t="s">
        <v>244</v>
      </c>
      <c r="H466" s="213" t="s">
        <v>244</v>
      </c>
      <c r="I466" s="301">
        <v>3727</v>
      </c>
      <c r="J466" s="301">
        <f>1*Tabulka1[[#This Row],[cena za aktuální objednávku bez DPH]]</f>
        <v>3727</v>
      </c>
      <c r="K466" s="213" t="s">
        <v>50</v>
      </c>
      <c r="L466" s="87"/>
      <c r="M466" s="119" t="s">
        <v>64</v>
      </c>
      <c r="N466" s="22" t="s">
        <v>1844</v>
      </c>
      <c r="O466" s="23" t="s">
        <v>187</v>
      </c>
      <c r="P466" s="23">
        <v>2025</v>
      </c>
    </row>
    <row r="467" spans="1:16">
      <c r="A467" s="300">
        <v>40425</v>
      </c>
      <c r="B467" s="11" t="s">
        <v>1839</v>
      </c>
      <c r="C467" s="212" t="s">
        <v>1838</v>
      </c>
      <c r="D467" s="86" t="s">
        <v>242</v>
      </c>
      <c r="E467" s="87">
        <v>3841</v>
      </c>
      <c r="F467" s="87" t="s">
        <v>549</v>
      </c>
      <c r="G467" s="88" t="s">
        <v>244</v>
      </c>
      <c r="H467" s="87" t="s">
        <v>244</v>
      </c>
      <c r="I467" s="302">
        <v>3727</v>
      </c>
      <c r="J467" s="301">
        <f>1*Tabulka1[[#This Row],[cena za aktuální objednávku bez DPH]]</f>
        <v>3727</v>
      </c>
      <c r="K467" s="87" t="s">
        <v>50</v>
      </c>
      <c r="L467" s="87"/>
      <c r="M467" s="119" t="s">
        <v>64</v>
      </c>
      <c r="O467" s="23" t="s">
        <v>187</v>
      </c>
      <c r="P467" s="23">
        <v>2025</v>
      </c>
    </row>
    <row r="468" spans="1:16">
      <c r="A468" s="300">
        <v>31303</v>
      </c>
      <c r="B468" s="11" t="s">
        <v>1840</v>
      </c>
      <c r="C468" s="212" t="s">
        <v>1838</v>
      </c>
      <c r="D468" s="86" t="s">
        <v>242</v>
      </c>
      <c r="E468" s="87">
        <v>3841</v>
      </c>
      <c r="F468" s="87" t="s">
        <v>549</v>
      </c>
      <c r="G468" s="88" t="s">
        <v>244</v>
      </c>
      <c r="H468" s="87" t="s">
        <v>244</v>
      </c>
      <c r="I468" s="302">
        <v>4279</v>
      </c>
      <c r="J468" s="301">
        <f>1*Tabulka1[[#This Row],[cena za aktuální objednávku bez DPH]]</f>
        <v>4279</v>
      </c>
      <c r="K468" s="87" t="s">
        <v>50</v>
      </c>
      <c r="L468" s="87"/>
      <c r="M468" s="119" t="s">
        <v>64</v>
      </c>
      <c r="O468" s="23" t="s">
        <v>187</v>
      </c>
      <c r="P468" s="23">
        <v>2025</v>
      </c>
    </row>
    <row r="469" spans="1:16">
      <c r="A469" s="300">
        <v>29381</v>
      </c>
      <c r="B469" s="11" t="s">
        <v>1841</v>
      </c>
      <c r="C469" s="212" t="s">
        <v>1838</v>
      </c>
      <c r="D469" s="32" t="s">
        <v>242</v>
      </c>
      <c r="E469" s="38">
        <v>3841</v>
      </c>
      <c r="F469" s="38" t="s">
        <v>549</v>
      </c>
      <c r="G469" s="33" t="s">
        <v>244</v>
      </c>
      <c r="H469" s="38" t="s">
        <v>244</v>
      </c>
      <c r="I469" s="303">
        <v>4279</v>
      </c>
      <c r="J469" s="301">
        <f>1*Tabulka1[[#This Row],[cena za aktuální objednávku bez DPH]]</f>
        <v>4279</v>
      </c>
      <c r="K469" s="38" t="s">
        <v>50</v>
      </c>
      <c r="L469" s="87"/>
      <c r="M469" s="119" t="s">
        <v>64</v>
      </c>
      <c r="O469" s="23" t="s">
        <v>187</v>
      </c>
      <c r="P469" s="23">
        <v>2025</v>
      </c>
    </row>
    <row r="470" spans="1:16">
      <c r="A470" s="300">
        <v>39967</v>
      </c>
      <c r="B470" s="11" t="s">
        <v>1842</v>
      </c>
      <c r="C470" s="212" t="s">
        <v>1838</v>
      </c>
      <c r="D470" s="32" t="s">
        <v>242</v>
      </c>
      <c r="E470" s="38">
        <v>3841</v>
      </c>
      <c r="F470" s="38" t="s">
        <v>549</v>
      </c>
      <c r="G470" s="33" t="s">
        <v>244</v>
      </c>
      <c r="H470" s="38" t="s">
        <v>244</v>
      </c>
      <c r="I470" s="303">
        <v>3727</v>
      </c>
      <c r="J470" s="301">
        <f>1*Tabulka1[[#This Row],[cena za aktuální objednávku bez DPH]]</f>
        <v>3727</v>
      </c>
      <c r="K470" s="38" t="s">
        <v>50</v>
      </c>
      <c r="L470" s="87"/>
      <c r="M470" s="119" t="s">
        <v>64</v>
      </c>
      <c r="O470" s="23" t="s">
        <v>187</v>
      </c>
      <c r="P470" s="23">
        <v>2025</v>
      </c>
    </row>
    <row r="471" spans="1:16">
      <c r="A471" s="300">
        <v>16436</v>
      </c>
      <c r="B471" s="11" t="s">
        <v>1843</v>
      </c>
      <c r="C471" s="212" t="s">
        <v>1838</v>
      </c>
      <c r="D471" s="32" t="s">
        <v>242</v>
      </c>
      <c r="E471" s="38">
        <v>3841</v>
      </c>
      <c r="F471" s="38" t="s">
        <v>549</v>
      </c>
      <c r="G471" s="33" t="s">
        <v>244</v>
      </c>
      <c r="H471" s="38" t="s">
        <v>244</v>
      </c>
      <c r="I471" s="303">
        <v>2864</v>
      </c>
      <c r="J471" s="301">
        <f>1*Tabulka1[[#This Row],[cena za aktuální objednávku bez DPH]]</f>
        <v>2864</v>
      </c>
      <c r="K471" s="38" t="s">
        <v>50</v>
      </c>
      <c r="L471" s="87"/>
      <c r="M471" s="119" t="s">
        <v>64</v>
      </c>
      <c r="O471" s="23" t="s">
        <v>187</v>
      </c>
      <c r="P471" s="23">
        <v>2025</v>
      </c>
    </row>
    <row r="472" spans="1:16" ht="78.75">
      <c r="A472" t="s">
        <v>1859</v>
      </c>
      <c r="B472" s="307" t="s">
        <v>1846</v>
      </c>
      <c r="C472" s="204" t="s">
        <v>1847</v>
      </c>
      <c r="D472" s="204" t="s">
        <v>1848</v>
      </c>
      <c r="E472" s="204">
        <v>3742</v>
      </c>
      <c r="F472" s="204" t="s">
        <v>1849</v>
      </c>
      <c r="G472" s="204" t="s">
        <v>1850</v>
      </c>
      <c r="H472" s="204" t="s">
        <v>1851</v>
      </c>
      <c r="I472" s="304" t="s">
        <v>1852</v>
      </c>
      <c r="J472" s="310">
        <v>46440</v>
      </c>
      <c r="K472" s="204" t="s">
        <v>50</v>
      </c>
      <c r="L472" s="87"/>
      <c r="M472" s="119" t="s">
        <v>64</v>
      </c>
      <c r="N472" s="25" t="s">
        <v>1862</v>
      </c>
      <c r="O472" s="37" t="s">
        <v>1858</v>
      </c>
      <c r="P472" s="23">
        <v>2025</v>
      </c>
    </row>
    <row r="473" spans="1:16">
      <c r="A473" s="185" t="s">
        <v>1860</v>
      </c>
      <c r="B473" s="308" t="s">
        <v>1853</v>
      </c>
      <c r="C473" s="169" t="s">
        <v>1847</v>
      </c>
      <c r="D473" s="169" t="s">
        <v>1848</v>
      </c>
      <c r="E473" s="169">
        <v>3742</v>
      </c>
      <c r="F473" s="169" t="s">
        <v>1849</v>
      </c>
      <c r="G473" s="169" t="s">
        <v>1850</v>
      </c>
      <c r="H473" s="169" t="s">
        <v>1851</v>
      </c>
      <c r="I473" s="279" t="s">
        <v>1854</v>
      </c>
      <c r="J473" s="305">
        <v>19848</v>
      </c>
      <c r="K473" s="169" t="s">
        <v>50</v>
      </c>
      <c r="L473" s="87"/>
      <c r="M473" s="119" t="s">
        <v>64</v>
      </c>
      <c r="O473" s="37" t="s">
        <v>1858</v>
      </c>
      <c r="P473" s="23">
        <v>2025</v>
      </c>
    </row>
    <row r="474" spans="1:16">
      <c r="A474" s="185" t="s">
        <v>1861</v>
      </c>
      <c r="B474" s="309" t="s">
        <v>1855</v>
      </c>
      <c r="C474" s="204" t="s">
        <v>1847</v>
      </c>
      <c r="D474" s="204" t="s">
        <v>1848</v>
      </c>
      <c r="E474" s="204">
        <v>3742</v>
      </c>
      <c r="F474" s="204" t="s">
        <v>1849</v>
      </c>
      <c r="G474" s="204" t="s">
        <v>1850</v>
      </c>
      <c r="H474" s="204" t="s">
        <v>1851</v>
      </c>
      <c r="I474" s="304" t="s">
        <v>1856</v>
      </c>
      <c r="J474" s="306" t="s">
        <v>1857</v>
      </c>
      <c r="K474" s="204" t="s">
        <v>50</v>
      </c>
      <c r="L474" s="87"/>
      <c r="M474" s="119" t="s">
        <v>64</v>
      </c>
      <c r="O474" s="37" t="s">
        <v>1858</v>
      </c>
      <c r="P474" s="23">
        <v>2025</v>
      </c>
    </row>
    <row r="475" spans="1:16" ht="47.25">
      <c r="A475" s="143" t="s">
        <v>1869</v>
      </c>
      <c r="B475" s="313" t="s">
        <v>1863</v>
      </c>
      <c r="C475" s="311" t="s">
        <v>1864</v>
      </c>
      <c r="D475" s="312" t="s">
        <v>1865</v>
      </c>
      <c r="E475" s="185">
        <v>121</v>
      </c>
      <c r="F475" s="185" t="s">
        <v>1866</v>
      </c>
      <c r="G475" s="314" t="s">
        <v>1867</v>
      </c>
      <c r="H475" s="185" t="s">
        <v>1870</v>
      </c>
      <c r="I475" s="3" t="s">
        <v>1868</v>
      </c>
      <c r="J475" s="3">
        <v>16340</v>
      </c>
      <c r="L475" s="87"/>
      <c r="M475" s="119" t="s">
        <v>64</v>
      </c>
      <c r="N475" s="25" t="s">
        <v>1872</v>
      </c>
      <c r="O475" s="23" t="s">
        <v>1871</v>
      </c>
      <c r="P475" s="23">
        <v>2025</v>
      </c>
    </row>
    <row r="476" spans="1:16">
      <c r="A476" s="143">
        <v>2382610</v>
      </c>
      <c r="B476" s="23" t="s">
        <v>1874</v>
      </c>
      <c r="C476" s="23" t="s">
        <v>1875</v>
      </c>
      <c r="D476" s="23" t="s">
        <v>1879</v>
      </c>
      <c r="E476" s="23" t="s">
        <v>1877</v>
      </c>
      <c r="F476" s="22" t="s">
        <v>1876</v>
      </c>
      <c r="G476" s="22" t="s">
        <v>1880</v>
      </c>
      <c r="I476" s="8">
        <v>8498</v>
      </c>
      <c r="J476" s="253">
        <v>8498</v>
      </c>
      <c r="K476" s="23" t="s">
        <v>1881</v>
      </c>
      <c r="L476" s="87" t="s">
        <v>1873</v>
      </c>
      <c r="M476" s="119" t="s">
        <v>64</v>
      </c>
      <c r="N476" t="s">
        <v>1882</v>
      </c>
      <c r="O476" s="315" t="s">
        <v>1878</v>
      </c>
      <c r="P476" s="23">
        <v>2025</v>
      </c>
    </row>
    <row r="477" spans="1:16" ht="105">
      <c r="A477" s="185" t="s">
        <v>35</v>
      </c>
      <c r="B477" s="185" t="s">
        <v>1883</v>
      </c>
      <c r="C477" s="185" t="s">
        <v>35</v>
      </c>
      <c r="D477" s="185" t="s">
        <v>1884</v>
      </c>
      <c r="E477" s="185">
        <v>3342</v>
      </c>
      <c r="F477" s="185"/>
      <c r="G477" s="185" t="s">
        <v>39</v>
      </c>
      <c r="H477" s="185" t="s">
        <v>1885</v>
      </c>
      <c r="I477" s="3">
        <v>2287</v>
      </c>
      <c r="J477" s="3">
        <v>2287</v>
      </c>
      <c r="K477" s="185" t="s">
        <v>25</v>
      </c>
      <c r="L477" s="87"/>
      <c r="M477" s="119" t="s">
        <v>64</v>
      </c>
      <c r="N477" s="11" t="s">
        <v>1891</v>
      </c>
      <c r="O477" s="37" t="s">
        <v>1890</v>
      </c>
      <c r="P477" s="23">
        <v>2025</v>
      </c>
    </row>
    <row r="478" spans="1:16">
      <c r="A478" s="185" t="s">
        <v>35</v>
      </c>
      <c r="B478" s="185" t="s">
        <v>1886</v>
      </c>
      <c r="C478" s="185" t="s">
        <v>35</v>
      </c>
      <c r="D478" s="185" t="s">
        <v>1884</v>
      </c>
      <c r="E478" s="185">
        <v>3342</v>
      </c>
      <c r="F478" s="185"/>
      <c r="G478" s="185" t="s">
        <v>39</v>
      </c>
      <c r="H478" s="185" t="s">
        <v>1885</v>
      </c>
      <c r="I478" s="3">
        <v>6240</v>
      </c>
      <c r="J478" s="3">
        <v>6240</v>
      </c>
      <c r="K478" s="185" t="s">
        <v>25</v>
      </c>
      <c r="L478" s="87"/>
      <c r="M478" s="119" t="s">
        <v>64</v>
      </c>
      <c r="O478" s="37" t="s">
        <v>1890</v>
      </c>
      <c r="P478" s="23">
        <v>2025</v>
      </c>
    </row>
    <row r="479" spans="1:16">
      <c r="A479" s="185" t="s">
        <v>35</v>
      </c>
      <c r="B479" s="185" t="s">
        <v>1887</v>
      </c>
      <c r="C479" s="185" t="s">
        <v>35</v>
      </c>
      <c r="D479" s="185" t="s">
        <v>1884</v>
      </c>
      <c r="E479" s="185">
        <v>3342</v>
      </c>
      <c r="F479" s="185"/>
      <c r="G479" s="185" t="s">
        <v>39</v>
      </c>
      <c r="H479" s="185" t="s">
        <v>1885</v>
      </c>
      <c r="I479" s="3">
        <v>878</v>
      </c>
      <c r="J479" s="3">
        <v>878</v>
      </c>
      <c r="K479" s="185" t="s">
        <v>25</v>
      </c>
      <c r="L479" s="87"/>
      <c r="M479" s="119" t="s">
        <v>64</v>
      </c>
      <c r="O479" s="37" t="s">
        <v>1890</v>
      </c>
      <c r="P479" s="23">
        <v>2025</v>
      </c>
    </row>
    <row r="480" spans="1:16">
      <c r="A480" s="185" t="s">
        <v>35</v>
      </c>
      <c r="B480" s="185" t="s">
        <v>1888</v>
      </c>
      <c r="C480" s="185" t="s">
        <v>35</v>
      </c>
      <c r="D480" s="185" t="s">
        <v>1884</v>
      </c>
      <c r="E480" s="185">
        <v>3342</v>
      </c>
      <c r="F480" s="185"/>
      <c r="G480" s="185" t="s">
        <v>39</v>
      </c>
      <c r="H480" s="185" t="s">
        <v>1885</v>
      </c>
      <c r="I480" s="3">
        <v>1824</v>
      </c>
      <c r="J480" s="3">
        <v>1824</v>
      </c>
      <c r="K480" s="185" t="s">
        <v>25</v>
      </c>
      <c r="L480" s="87"/>
      <c r="M480" s="119" t="s">
        <v>64</v>
      </c>
      <c r="O480" s="37" t="s">
        <v>1890</v>
      </c>
      <c r="P480" s="23">
        <v>2025</v>
      </c>
    </row>
    <row r="481" spans="1:16">
      <c r="A481" s="185" t="s">
        <v>35</v>
      </c>
      <c r="B481" s="185" t="s">
        <v>1889</v>
      </c>
      <c r="C481" s="185" t="s">
        <v>35</v>
      </c>
      <c r="D481" s="185" t="s">
        <v>1884</v>
      </c>
      <c r="E481" s="185">
        <v>3342</v>
      </c>
      <c r="F481" s="185"/>
      <c r="G481" s="185" t="s">
        <v>39</v>
      </c>
      <c r="H481" s="185" t="s">
        <v>1885</v>
      </c>
      <c r="I481" s="3">
        <v>421</v>
      </c>
      <c r="J481" s="3">
        <v>3791</v>
      </c>
      <c r="K481" s="185" t="s">
        <v>25</v>
      </c>
      <c r="L481" s="87"/>
      <c r="M481" s="119" t="s">
        <v>64</v>
      </c>
      <c r="O481" s="37" t="s">
        <v>1890</v>
      </c>
      <c r="P481" s="23">
        <v>2025</v>
      </c>
    </row>
    <row r="482" spans="1:16" ht="60">
      <c r="A482" s="249" t="s">
        <v>1892</v>
      </c>
      <c r="B482" s="185" t="s">
        <v>1893</v>
      </c>
      <c r="C482" s="11" t="s">
        <v>27</v>
      </c>
      <c r="D482" s="11" t="s">
        <v>89</v>
      </c>
      <c r="E482" s="185">
        <v>3741</v>
      </c>
      <c r="F482" s="185" t="s">
        <v>90</v>
      </c>
      <c r="G482" s="185" t="s">
        <v>91</v>
      </c>
      <c r="H482" s="185" t="s">
        <v>211</v>
      </c>
      <c r="I482" s="3">
        <v>3543.8</v>
      </c>
      <c r="J482" s="3">
        <f>Tabulka1[[#This Row],[cena za aktuální objednávku bez DPH]]*7</f>
        <v>24806.600000000002</v>
      </c>
      <c r="K482" s="185" t="s">
        <v>50</v>
      </c>
      <c r="L482" s="87"/>
      <c r="M482" s="119" t="s">
        <v>64</v>
      </c>
      <c r="N482" s="7" t="s">
        <v>1894</v>
      </c>
      <c r="O482" s="37" t="s">
        <v>1895</v>
      </c>
      <c r="P482" s="23">
        <v>2025</v>
      </c>
    </row>
    <row r="483" spans="1:16" ht="30">
      <c r="A483" s="4" t="s">
        <v>1896</v>
      </c>
      <c r="B483" s="185" t="s">
        <v>1897</v>
      </c>
      <c r="C483" s="11" t="s">
        <v>1665</v>
      </c>
      <c r="D483" s="11" t="s">
        <v>89</v>
      </c>
      <c r="E483" s="185">
        <v>3741</v>
      </c>
      <c r="F483" s="185" t="s">
        <v>90</v>
      </c>
      <c r="G483" s="185" t="s">
        <v>91</v>
      </c>
      <c r="H483" s="185" t="s">
        <v>211</v>
      </c>
      <c r="I483" s="3">
        <v>3543.8</v>
      </c>
      <c r="J483" s="3">
        <v>3543.8</v>
      </c>
      <c r="K483" s="185" t="s">
        <v>50</v>
      </c>
      <c r="L483" s="87"/>
      <c r="M483" s="119" t="s">
        <v>64</v>
      </c>
      <c r="N483" s="7" t="s">
        <v>1900</v>
      </c>
      <c r="O483" s="37" t="s">
        <v>1895</v>
      </c>
      <c r="P483" s="23">
        <v>2025</v>
      </c>
    </row>
    <row r="484" spans="1:16" ht="60">
      <c r="A484" s="72" t="s">
        <v>1898</v>
      </c>
      <c r="B484" s="71" t="s">
        <v>1899</v>
      </c>
      <c r="C484" s="111" t="s">
        <v>1665</v>
      </c>
      <c r="D484" s="11" t="s">
        <v>89</v>
      </c>
      <c r="E484" s="185">
        <v>3741</v>
      </c>
      <c r="F484" s="185" t="s">
        <v>90</v>
      </c>
      <c r="G484" s="185" t="s">
        <v>91</v>
      </c>
      <c r="H484" s="185" t="s">
        <v>211</v>
      </c>
      <c r="I484" s="3">
        <v>9776</v>
      </c>
      <c r="J484" s="3">
        <v>9776</v>
      </c>
      <c r="K484" s="185" t="s">
        <v>50</v>
      </c>
      <c r="L484" s="87"/>
      <c r="M484" s="119" t="s">
        <v>64</v>
      </c>
      <c r="N484" s="7" t="s">
        <v>1901</v>
      </c>
      <c r="O484" s="37" t="s">
        <v>1895</v>
      </c>
      <c r="P484" s="23">
        <v>2025</v>
      </c>
    </row>
    <row r="485" spans="1:16">
      <c r="A485" s="143"/>
      <c r="I485" s="8"/>
      <c r="J485" s="253"/>
      <c r="L485" s="87"/>
    </row>
  </sheetData>
  <hyperlinks>
    <hyperlink ref="O26" r:id="rId1" xr:uid="{8F64C741-6E1B-40A8-B173-FA61B86234E9}"/>
    <hyperlink ref="O27" r:id="rId2" display="mailto:Katerina.Poslusna@premier-research.com" xr:uid="{83FDBE97-BF41-4A55-A3F0-875D43E585EC}"/>
    <hyperlink ref="O28" r:id="rId3" display="mailto:Katerina.Poslusna@premier-research.com" xr:uid="{B9994AC2-43EB-4676-9F9F-FDC1275640EE}"/>
    <hyperlink ref="O53" r:id="rId4" xr:uid="{A7C2A66C-EB38-4FF1-9926-3BF64CF6BD0D}"/>
    <hyperlink ref="O54" r:id="rId5" display="https://srv-74.fnol.loc/owa/redir.aspx?C=R1T7HYwdj7C7nVg1UMWXozNmj0t6p9T0kKT3p32F-FOGDXlUBNHVCA..&amp;URL=mailto%3aHana.Janeckova%40fnol.cz" xr:uid="{BA05618B-A543-4993-B193-3E27B5903317}"/>
    <hyperlink ref="O55" r:id="rId6" display="https://srv-74.fnol.loc/owa/redir.aspx?C=R1T7HYwdj7C7nVg1UMWXozNmj0t6p9T0kKT3p32F-FOGDXlUBNHVCA..&amp;URL=mailto%3aHana.Janeckova%40fnol.cz" xr:uid="{8150E653-63F1-4D2D-8BC2-8EB4F3803378}"/>
    <hyperlink ref="O56" r:id="rId7" display="https://srv-74.fnol.loc/owa/redir.aspx?C=R1T7HYwdj7C7nVg1UMWXozNmj0t6p9T0kKT3p32F-FOGDXlUBNHVCA..&amp;URL=mailto%3aHana.Janeckova%40fnol.cz" xr:uid="{6847B12C-9701-4C5B-B2B1-C785594A1227}"/>
    <hyperlink ref="O57" r:id="rId8" display="https://srv-74.fnol.loc/owa/redir.aspx?C=R1T7HYwdj7C7nVg1UMWXozNmj0t6p9T0kKT3p32F-FOGDXlUBNHVCA..&amp;URL=mailto%3aHana.Janeckova%40fnol.cz" xr:uid="{2B1A1594-4994-4526-81FF-D57A9470E091}"/>
    <hyperlink ref="O70" r:id="rId9" xr:uid="{A38B27AA-4D82-42A6-96FC-94EF3EE14F53}"/>
    <hyperlink ref="A89" r:id="rId10" display="https://www.thermofisher.com/antibody/product/CD274-PD-L1-B7-H1-Antibody-clone-MIH1-Monoclonal/14-5983-82" xr:uid="{6A36278E-BEDC-436B-BC19-BF9877069085}"/>
    <hyperlink ref="A145" r:id="rId11" display="https://www.nrc-hla.nl/Products/Reagents/19133" xr:uid="{374E0F45-BD90-4F02-B0E0-AC69D6F47B24}"/>
    <hyperlink ref="A146" r:id="rId12" display="https://www.nrc-hla.nl/Products/Reagents/19132" xr:uid="{060E7D99-4755-4034-9B20-866B461ED6D2}"/>
    <hyperlink ref="A372" r:id="rId13" display="https://www.nrc-hla.nl/Products/Reagents/19131" xr:uid="{18C4C657-6088-4422-8058-41F9710FE1B6}"/>
    <hyperlink ref="A373" r:id="rId14" display="https://www.nrc-hla.nl/Products/Reagents/19132" xr:uid="{C83A2F78-BA79-48C9-B85B-3ABFFBAF3057}"/>
    <hyperlink ref="A374" r:id="rId15" display="https://www.nrc-hla.nl/Products/Reagents/19133" xr:uid="{A9AD95C2-3CB7-490D-A881-A4243B28B9F6}"/>
    <hyperlink ref="O463" r:id="rId16" display="mailto:Michala.Bezdekova@fnol.cz" xr:uid="{74D26FDC-A2FB-4654-8281-5A31114D5CFF}"/>
    <hyperlink ref="O465" r:id="rId17" display="mailto:Pavel.Lochman@fnol.cz" xr:uid="{B02D6E24-667A-4C0D-A22A-DF9FB74572FA}"/>
    <hyperlink ref="O472" r:id="rId18" display="mailto:Vladimira.Koudelakova@fnol.cz" xr:uid="{AD4ADB87-6EAC-4C3F-8378-45CDC623D3A3}"/>
    <hyperlink ref="O473" r:id="rId19" display="mailto:Vladimira.Koudelakova@fnol.cz" xr:uid="{7BB0451A-A201-4BE7-894D-5DB2F6E92006}"/>
    <hyperlink ref="O474" r:id="rId20" display="mailto:Vladimira.Koudelakova@fnol.cz" xr:uid="{76248213-4992-4BD2-855A-B0017BD8D3D0}"/>
    <hyperlink ref="O476" r:id="rId21" xr:uid="{66A2A5DA-A31D-431D-8A1A-9863363DC7E8}"/>
    <hyperlink ref="O477" r:id="rId22" display="mailto:Eva.Hlidkova@fnol.cz" xr:uid="{D65FEBF1-3BCD-4AA2-BB48-879FFF7F1140}"/>
    <hyperlink ref="O478" r:id="rId23" display="mailto:Eva.Hlidkova@fnol.cz" xr:uid="{6EE2B5E4-A636-4572-B15B-8C446B8CA650}"/>
    <hyperlink ref="O479" r:id="rId24" display="mailto:Eva.Hlidkova@fnol.cz" xr:uid="{F8195B42-F874-43B0-B98F-58FE2496A651}"/>
    <hyperlink ref="O480" r:id="rId25" display="mailto:Eva.Hlidkova@fnol.cz" xr:uid="{71A8009F-F379-433D-BB87-0150A4B265B4}"/>
    <hyperlink ref="O481" r:id="rId26" display="mailto:Eva.Hlidkova@fnol.cz" xr:uid="{C553AB62-1449-443C-A0F9-8470E120FB40}"/>
    <hyperlink ref="O482" r:id="rId27" display="mailto:Michala.Bezdekova@fnol.cz" xr:uid="{271E1948-4F25-440D-95EE-40A475861D37}"/>
    <hyperlink ref="O483" r:id="rId28" display="mailto:Michala.Bezdekova@fnol.cz" xr:uid="{A25C2A73-42D5-45A4-9763-A5042C0CBC93}"/>
    <hyperlink ref="O484" r:id="rId29" display="mailto:Michala.Bezdekova@fnol.cz" xr:uid="{D58615D2-6142-42D6-A989-D6C7FC1C09A7}"/>
  </hyperlinks>
  <pageMargins left="0.70866141732283472" right="0.70866141732283472" top="0.78740157480314965" bottom="0.78740157480314965" header="0.31496062992125984" footer="0.31496062992125984"/>
  <pageSetup paperSize="8" scale="30" orientation="landscape" r:id="rId30"/>
  <legacyDrawing r:id="rId31"/>
  <tableParts count="1">
    <tablePart r:id="rId3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granty</vt:lpstr>
      <vt:lpstr>Hlavní seznam</vt:lpstr>
    </vt:vector>
  </TitlesOfParts>
  <Company>FN Olomouc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Ondráčková Kateřina, Ing., MHA</dc:creator>
  <cp:lastModifiedBy>Štěpánková Martina, Mgr., Ph.D.</cp:lastModifiedBy>
  <cp:lastPrinted>2025-01-28T08:36:59Z</cp:lastPrinted>
  <dcterms:created xsi:type="dcterms:W3CDTF">2023-09-07T10:46:55Z</dcterms:created>
  <dcterms:modified xsi:type="dcterms:W3CDTF">2025-05-23T10:30:39Z</dcterms:modified>
</cp:coreProperties>
</file>